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narlax.sharepoint.com/sites/Administration/Shared Documents/Green books &amp; Sustainability/2023 Green books/Útstreymisbókhald 2023 - Emission accounting 2023/"/>
    </mc:Choice>
  </mc:AlternateContent>
  <xr:revisionPtr revIDLastSave="181" documentId="8_{6C1B5539-10E3-433E-9F3E-40A33EF012FA}" xr6:coauthVersionLast="47" xr6:coauthVersionMax="47" xr10:uidLastSave="{DE3F7AB7-ED6C-4CF7-8B54-D7E5E20242C2}"/>
  <bookViews>
    <workbookView xWindow="-120" yWindow="-120" windowWidth="29040" windowHeight="15720" xr2:uid="{FC13E499-A190-4707-B6CE-C5CA9963E5B0}"/>
  </bookViews>
  <sheets>
    <sheet name="Emission Isthor 2023" sheetId="4" r:id="rId1"/>
    <sheet name="Ísþór 2023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Q15" i="5"/>
  <c r="Q17" i="5"/>
  <c r="G35" i="4"/>
  <c r="G34" i="4"/>
  <c r="R17" i="5"/>
  <c r="P17" i="5"/>
  <c r="O17" i="5"/>
  <c r="N17" i="5"/>
  <c r="M17" i="5"/>
  <c r="L17" i="5"/>
  <c r="J17" i="5"/>
  <c r="D17" i="5"/>
  <c r="L7" i="5"/>
  <c r="L3" i="5"/>
  <c r="M15" i="5"/>
  <c r="N14" i="5"/>
  <c r="P12" i="5"/>
  <c r="O11" i="5"/>
  <c r="P11" i="5"/>
  <c r="L15" i="5"/>
  <c r="N15" i="5"/>
  <c r="P15" i="5"/>
  <c r="L12" i="5"/>
  <c r="N12" i="5"/>
  <c r="L8" i="5"/>
  <c r="M8" i="5"/>
  <c r="N8" i="5"/>
  <c r="P8" i="5"/>
  <c r="Q8" i="5" s="1"/>
  <c r="L9" i="5"/>
  <c r="N9" i="5"/>
  <c r="P9" i="5"/>
  <c r="L10" i="5"/>
  <c r="M10" i="5"/>
  <c r="N10" i="5"/>
  <c r="Q10" i="5" s="1"/>
  <c r="P10" i="5"/>
  <c r="L6" i="5"/>
  <c r="N6" i="5"/>
  <c r="P6" i="5"/>
  <c r="Q6" i="5"/>
  <c r="G6" i="5"/>
  <c r="O6" i="5" s="1"/>
  <c r="G8" i="5"/>
  <c r="O8" i="5" s="1"/>
  <c r="D11" i="5"/>
  <c r="G10" i="5"/>
  <c r="O10" i="5" s="1"/>
  <c r="G15" i="5"/>
  <c r="G12" i="5"/>
  <c r="O12" i="5" s="1"/>
  <c r="G9" i="5"/>
  <c r="M9" i="5" s="1"/>
  <c r="M6" i="5" l="1"/>
  <c r="M12" i="5"/>
  <c r="O9" i="5"/>
  <c r="Q9" i="5"/>
  <c r="O15" i="5"/>
  <c r="Q12" i="5"/>
  <c r="L2" i="5"/>
  <c r="G2" i="5"/>
  <c r="M2" i="5" s="1"/>
  <c r="N2" i="5"/>
  <c r="P2" i="5"/>
  <c r="G3" i="5"/>
  <c r="M3" i="5" s="1"/>
  <c r="N3" i="5"/>
  <c r="P3" i="5"/>
  <c r="G4" i="5"/>
  <c r="M4" i="5" s="1"/>
  <c r="L4" i="5"/>
  <c r="N4" i="5"/>
  <c r="P4" i="5"/>
  <c r="G5" i="5"/>
  <c r="M5" i="5" s="1"/>
  <c r="L5" i="5"/>
  <c r="N5" i="5"/>
  <c r="P5" i="5"/>
  <c r="G7" i="5"/>
  <c r="O7" i="5" s="1"/>
  <c r="N7" i="5"/>
  <c r="P7" i="5"/>
  <c r="G11" i="5"/>
  <c r="L11" i="5"/>
  <c r="N11" i="5"/>
  <c r="G13" i="5"/>
  <c r="M13" i="5" s="1"/>
  <c r="L13" i="5"/>
  <c r="N13" i="5"/>
  <c r="P13" i="5"/>
  <c r="G14" i="5"/>
  <c r="M14" i="5" s="1"/>
  <c r="P14" i="5"/>
  <c r="R10" i="5"/>
  <c r="S17" i="5"/>
  <c r="R12" i="5" l="1"/>
  <c r="R6" i="5"/>
  <c r="R9" i="5"/>
  <c r="R15" i="5"/>
  <c r="R8" i="5"/>
  <c r="Q11" i="5"/>
  <c r="R11" i="5" s="1"/>
  <c r="O14" i="5"/>
  <c r="M7" i="5"/>
  <c r="Q5" i="5"/>
  <c r="R5" i="5" s="1"/>
  <c r="O2" i="5"/>
  <c r="Q14" i="5"/>
  <c r="R14" i="5" s="1"/>
  <c r="Q7" i="5"/>
  <c r="O5" i="5"/>
  <c r="O3" i="5"/>
  <c r="M11" i="5"/>
  <c r="Q3" i="5"/>
  <c r="R3" i="5" s="1"/>
  <c r="O13" i="5"/>
  <c r="Q4" i="5"/>
  <c r="R4" i="5" s="1"/>
  <c r="Q13" i="5"/>
  <c r="R13" i="5" s="1"/>
  <c r="Q2" i="5"/>
  <c r="R2" i="5" s="1"/>
  <c r="O4" i="5"/>
  <c r="T17" i="5"/>
  <c r="E15" i="4"/>
  <c r="R7" i="5"/>
</calcChain>
</file>

<file path=xl/sharedStrings.xml><?xml version="1.0" encoding="utf-8"?>
<sst xmlns="http://schemas.openxmlformats.org/spreadsheetml/2006/main" count="156" uniqueCount="109">
  <si>
    <t>Viðmiðunarár</t>
  </si>
  <si>
    <t>Upplýsingar um rekstraeininguna</t>
  </si>
  <si>
    <t>Heiti móðurfélags</t>
  </si>
  <si>
    <t>Arnarlax ehf</t>
  </si>
  <si>
    <t>heiti rekstraeiningar</t>
  </si>
  <si>
    <t>Ísþór</t>
  </si>
  <si>
    <t>Kennitala rekstraeiningar</t>
  </si>
  <si>
    <t>6605099-0380</t>
  </si>
  <si>
    <t>heimilisfang</t>
  </si>
  <si>
    <t>Nesbraut 24</t>
  </si>
  <si>
    <t>Bær/staður</t>
  </si>
  <si>
    <t>Þorlákshöfn</t>
  </si>
  <si>
    <t>Póstnúmer</t>
  </si>
  <si>
    <t>Land</t>
  </si>
  <si>
    <t>Ísland</t>
  </si>
  <si>
    <t>Staðsetningarhnit</t>
  </si>
  <si>
    <t>63.84620665037456, -21.383514603452646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</si>
  <si>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</si>
  <si>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</si>
  <si>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</si>
  <si>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</si>
  <si>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</si>
  <si>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</si>
  <si>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</si>
  <si>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Allt árið</t>
  </si>
  <si>
    <t>Fjöldi starfsmanna</t>
  </si>
  <si>
    <t>Reitur fyrir textaupplýsingar eða veffang sem vísar á umhverfis- upplýsingar sem rekstraeining eða móðurfélag vill koma á framfæri</t>
  </si>
  <si>
    <t>www.arnarlax.is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</si>
  <si>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</si>
  <si>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</si>
  <si>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</si>
  <si>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</si>
  <si>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7B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</si>
  <si>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</si>
  <si>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</si>
  <si>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</si>
  <si>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</si>
  <si>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</si>
  <si>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</si>
  <si>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</si>
  <si>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</si>
  <si>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</si>
  <si>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</si>
  <si>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</si>
  <si>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</si>
  <si>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Heildar köfnunarefni</t>
  </si>
  <si>
    <t>C</t>
  </si>
  <si>
    <t>Skv. skjali frá UST um útreikning á losun frá fiskeldi</t>
  </si>
  <si>
    <t>Heildar fosfór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</si>
  <si>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</si>
  <si>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</si>
  <si>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</si>
  <si>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</si>
  <si>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</si>
  <si>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</si>
  <si>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</si>
  <si>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</si>
  <si>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</si>
  <si>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</si>
  <si>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</si>
  <si>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</si>
  <si>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</si>
  <si>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</si>
  <si>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</si>
  <si>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</si>
  <si>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</si>
  <si>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</si>
  <si>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</si>
  <si>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</si>
  <si>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</si>
  <si>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</si>
  <si>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</si>
  <si>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Magn fóðurs [kg]</t>
  </si>
  <si>
    <t>Þurrvigt fóðurs %</t>
  </si>
  <si>
    <t>Hlutfall prótín %</t>
  </si>
  <si>
    <t>Hlutfall N %</t>
  </si>
  <si>
    <t>Hlutfall P %</t>
  </si>
  <si>
    <t>Hlutfall C %</t>
  </si>
  <si>
    <t>Framleiðsla/lífmassaaukning [tonn]</t>
  </si>
  <si>
    <t>POC [kg]</t>
  </si>
  <si>
    <t>PON [kg]</t>
  </si>
  <si>
    <t>POP [kg]</t>
  </si>
  <si>
    <t>DON [kg]</t>
  </si>
  <si>
    <t>DOP [kg]</t>
  </si>
  <si>
    <t>Total P</t>
  </si>
  <si>
    <t>kg P/tonn</t>
  </si>
  <si>
    <t>Total N</t>
  </si>
  <si>
    <t>Ewos</t>
  </si>
  <si>
    <t>Skretting</t>
  </si>
  <si>
    <t>Nutra RC 1,5</t>
  </si>
  <si>
    <t>Nutra RC 2</t>
  </si>
  <si>
    <t>Limit</t>
  </si>
  <si>
    <t>Gross biomass increase:</t>
  </si>
  <si>
    <t>Samtals</t>
  </si>
  <si>
    <t>Ewos Micro start 040P 20</t>
  </si>
  <si>
    <t>Ewos Micro start 015P</t>
  </si>
  <si>
    <t>Ewos Adapt FLEX 40P</t>
  </si>
  <si>
    <t>Nutra RC 3</t>
  </si>
  <si>
    <t>Nutra RC 1,2</t>
  </si>
  <si>
    <t>Týpa fóðurs</t>
  </si>
  <si>
    <t>Fóðurblandan</t>
  </si>
  <si>
    <t>Bleikja transfer 4mm</t>
  </si>
  <si>
    <t>Ewos Micro start 040P</t>
  </si>
  <si>
    <t>Ewos Micro start 1P</t>
  </si>
  <si>
    <t>Transfer 3mm</t>
  </si>
  <si>
    <t>Protec 50A 4mm</t>
  </si>
  <si>
    <t>Protec RC 3 50A</t>
  </si>
  <si>
    <t>Protec 3</t>
  </si>
  <si>
    <t>10kg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</si>
</sst>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_-* #,##0.00_-;\-* #,##0.00_-;_-* &quot;-&quot;_-;_-@_-"/>
    <numFmt numFmtId="166" formatCode="_-* #,##0.0_-;\-* #,##0.0_-;_-* &quot;-&quot;_-;_-@_-"/>
    <numFmt numFmtId="167" formatCode="_-* #,##0.000_-;\-* #,##0.000_-;_-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125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 wrapText="1"/>
    </xf>
    <xf numFmtId="3" fontId="3" fillId="0" borderId="11" xfId="0" applyNumberFormat="1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6" xfId="1" applyBorder="1" applyAlignment="1" applyProtection="1">
      <alignment horizontal="left"/>
    </xf>
    <xf numFmtId="0" fontId="0" fillId="0" borderId="6" xfId="0" applyBorder="1"/>
    <xf numFmtId="0" fontId="0" fillId="0" borderId="2" xfId="0" applyBorder="1"/>
    <xf numFmtId="0" fontId="5" fillId="4" borderId="0" xfId="4"/>
    <xf numFmtId="41" fontId="6" fillId="2" borderId="15" xfId="2" applyFont="1" applyFill="1" applyBorder="1" applyAlignment="1">
      <alignment horizontal="center"/>
    </xf>
    <xf numFmtId="9" fontId="6" fillId="2" borderId="15" xfId="3" applyFont="1" applyFill="1" applyBorder="1" applyAlignment="1">
      <alignment horizontal="center"/>
    </xf>
    <xf numFmtId="164" fontId="6" fillId="2" borderId="15" xfId="3" applyNumberFormat="1" applyFont="1" applyFill="1" applyBorder="1" applyAlignment="1">
      <alignment horizontal="center"/>
    </xf>
    <xf numFmtId="10" fontId="7" fillId="3" borderId="16" xfId="3" applyNumberFormat="1" applyFont="1" applyFill="1" applyBorder="1" applyAlignment="1">
      <alignment horizontal="center"/>
    </xf>
    <xf numFmtId="0" fontId="5" fillId="4" borderId="0" xfId="4" applyAlignment="1">
      <alignment horizontal="center"/>
    </xf>
    <xf numFmtId="165" fontId="7" fillId="3" borderId="17" xfId="2" applyNumberFormat="1" applyFont="1" applyFill="1" applyBorder="1" applyAlignment="1">
      <alignment horizontal="center"/>
    </xf>
    <xf numFmtId="41" fontId="0" fillId="0" borderId="0" xfId="0" applyNumberFormat="1"/>
    <xf numFmtId="166" fontId="7" fillId="3" borderId="17" xfId="2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8" fillId="4" borderId="0" xfId="4" applyFont="1" applyBorder="1"/>
    <xf numFmtId="41" fontId="8" fillId="4" borderId="0" xfId="4" applyNumberFormat="1" applyFont="1"/>
    <xf numFmtId="0" fontId="5" fillId="4" borderId="0" xfId="4" applyProtection="1">
      <protection locked="0"/>
    </xf>
    <xf numFmtId="41" fontId="9" fillId="3" borderId="16" xfId="2" applyFont="1" applyFill="1" applyBorder="1" applyAlignment="1">
      <alignment horizontal="center"/>
    </xf>
    <xf numFmtId="166" fontId="9" fillId="3" borderId="16" xfId="2" applyNumberFormat="1" applyFont="1" applyFill="1" applyBorder="1" applyAlignment="1">
      <alignment horizontal="center"/>
    </xf>
    <xf numFmtId="0" fontId="10" fillId="0" borderId="0" xfId="0" applyFont="1"/>
    <xf numFmtId="166" fontId="11" fillId="3" borderId="16" xfId="2" applyNumberFormat="1" applyFont="1" applyFill="1" applyBorder="1" applyAlignment="1">
      <alignment horizontal="center"/>
    </xf>
    <xf numFmtId="166" fontId="8" fillId="4" borderId="0" xfId="4" applyNumberFormat="1" applyFont="1"/>
    <xf numFmtId="41" fontId="7" fillId="3" borderId="17" xfId="2" applyFont="1" applyFill="1" applyBorder="1" applyAlignment="1">
      <alignment horizontal="center"/>
    </xf>
    <xf numFmtId="165" fontId="7" fillId="3" borderId="17" xfId="2" applyNumberFormat="1" applyFont="1" applyFill="1" applyBorder="1" applyAlignment="1">
      <alignment horizontal="left"/>
    </xf>
    <xf numFmtId="41" fontId="7" fillId="3" borderId="16" xfId="2" applyFont="1" applyFill="1" applyBorder="1" applyAlignment="1">
      <alignment horizontal="center"/>
    </xf>
    <xf numFmtId="167" fontId="6" fillId="2" borderId="18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10" fontId="7" fillId="3" borderId="14" xfId="3" applyNumberFormat="1" applyFont="1" applyFill="1" applyBorder="1" applyAlignment="1">
      <alignment horizontal="center"/>
    </xf>
    <xf numFmtId="164" fontId="6" fillId="2" borderId="14" xfId="3" applyNumberFormat="1" applyFont="1" applyFill="1" applyBorder="1" applyAlignment="1">
      <alignment horizontal="center"/>
    </xf>
    <xf numFmtId="41" fontId="6" fillId="2" borderId="11" xfId="2" applyFont="1" applyFill="1" applyBorder="1" applyAlignment="1">
      <alignment horizontal="center"/>
    </xf>
    <xf numFmtId="0" fontId="5" fillId="4" borderId="0" xfId="4" applyBorder="1"/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9" fontId="6" fillId="2" borderId="11" xfId="3" applyFont="1" applyFill="1" applyBorder="1" applyAlignment="1">
      <alignment horizontal="center"/>
    </xf>
    <xf numFmtId="10" fontId="7" fillId="3" borderId="11" xfId="3" applyNumberFormat="1" applyFont="1" applyFill="1" applyBorder="1" applyAlignment="1">
      <alignment horizontal="center"/>
    </xf>
    <xf numFmtId="164" fontId="6" fillId="2" borderId="11" xfId="3" applyNumberFormat="1" applyFont="1" applyFill="1" applyBorder="1" applyAlignment="1">
      <alignment horizontal="center"/>
    </xf>
    <xf numFmtId="41" fontId="6" fillId="2" borderId="20" xfId="2" applyFont="1" applyFill="1" applyBorder="1" applyAlignment="1">
      <alignment horizontal="center"/>
    </xf>
    <xf numFmtId="9" fontId="6" fillId="2" borderId="21" xfId="3" applyFont="1" applyFill="1" applyBorder="1" applyAlignment="1">
      <alignment horizontal="center"/>
    </xf>
    <xf numFmtId="10" fontId="6" fillId="2" borderId="21" xfId="3" applyNumberFormat="1" applyFont="1" applyFill="1" applyBorder="1" applyAlignment="1">
      <alignment horizontal="center"/>
    </xf>
    <xf numFmtId="10" fontId="7" fillId="3" borderId="22" xfId="3" applyNumberFormat="1" applyFont="1" applyFill="1" applyBorder="1" applyAlignment="1">
      <alignment horizontal="center"/>
    </xf>
    <xf numFmtId="164" fontId="6" fillId="2" borderId="21" xfId="3" applyNumberFormat="1" applyFont="1" applyFill="1" applyBorder="1" applyAlignment="1">
      <alignment horizontal="center"/>
    </xf>
    <xf numFmtId="41" fontId="6" fillId="2" borderId="21" xfId="2" applyFont="1" applyFill="1" applyBorder="1" applyAlignment="1">
      <alignment horizontal="center"/>
    </xf>
    <xf numFmtId="10" fontId="6" fillId="2" borderId="15" xfId="3" applyNumberFormat="1" applyFont="1" applyFill="1" applyBorder="1" applyAlignment="1">
      <alignment horizontal="center"/>
    </xf>
    <xf numFmtId="9" fontId="6" fillId="2" borderId="23" xfId="3" applyFont="1" applyFill="1" applyBorder="1" applyAlignment="1">
      <alignment horizontal="center"/>
    </xf>
    <xf numFmtId="10" fontId="6" fillId="5" borderId="23" xfId="3" applyNumberFormat="1" applyFon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center"/>
    </xf>
    <xf numFmtId="164" fontId="6" fillId="2" borderId="23" xfId="3" applyNumberFormat="1" applyFont="1" applyFill="1" applyBorder="1" applyAlignment="1">
      <alignment horizontal="center"/>
    </xf>
    <xf numFmtId="41" fontId="6" fillId="2" borderId="23" xfId="2" applyFont="1" applyFill="1" applyBorder="1" applyAlignment="1">
      <alignment horizontal="center"/>
    </xf>
    <xf numFmtId="0" fontId="5" fillId="4" borderId="25" xfId="4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" xfId="0" applyBorder="1" applyProtection="1">
      <protection locked="0"/>
    </xf>
    <xf numFmtId="0" fontId="0" fillId="0" borderId="3" xfId="0" applyBorder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6" xfId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 applyFill="1" applyAlignment="1">
      <alignment horizontal="center"/>
    </xf>
  </cellXfs>
  <cellStyles count="5">
    <cellStyle name="20% - Accent3" xfId="4" builtinId="38"/>
    <cellStyle name="Comma [0]" xfId="2" builtinId="6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rnarlax.is/" TargetMode="External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EBA3-32B3-4496-B3B6-386417B4D51F}">
  <dimension ref="A1:H70"/>
  <sheetViews>
    <sheetView tabSelected="1" workbookViewId="0">
      <selection activeCell="J21" sqref="J21:K21"/>
    </sheetView>
  </sheetViews>
  <sheetFormatPr defaultRowHeight="14.5" x14ac:dyDescent="0.35"/>
  <cols>
    <col min="7" max="7" width="14" bestFit="1" customWidth="1"/>
    <col min="8" max="8" width="21.54296875" bestFit="1" customWidth="1"/>
  </cols>
  <sheetData>
    <row r="1" spans="1:8" x14ac:dyDescent="0.35">
      <c r="A1" s="75" t="s">
        <v>0</v>
      </c>
      <c r="B1" s="76"/>
      <c r="C1" s="76"/>
      <c r="D1" s="76"/>
      <c r="E1" s="77"/>
      <c r="F1" s="77"/>
      <c r="G1" s="77"/>
      <c r="H1" s="77"/>
    </row>
    <row r="2" spans="1:8" x14ac:dyDescent="0.35">
      <c r="A2" s="75" t="s">
        <v>1</v>
      </c>
      <c r="B2" s="76"/>
      <c r="C2" s="76"/>
      <c r="D2" s="76"/>
      <c r="E2" s="77">
        <v>2023</v>
      </c>
      <c r="F2" s="77"/>
      <c r="G2" s="77"/>
      <c r="H2" s="77"/>
    </row>
    <row r="3" spans="1:8" x14ac:dyDescent="0.35">
      <c r="A3" s="78" t="s">
        <v>2</v>
      </c>
      <c r="B3" s="79"/>
      <c r="C3" s="79"/>
      <c r="D3" s="79"/>
      <c r="E3" s="80" t="s">
        <v>3</v>
      </c>
      <c r="F3" s="80"/>
      <c r="G3" s="80"/>
      <c r="H3" s="80"/>
    </row>
    <row r="4" spans="1:8" x14ac:dyDescent="0.35">
      <c r="A4" s="81" t="s">
        <v>4</v>
      </c>
      <c r="B4" s="82"/>
      <c r="C4" s="82"/>
      <c r="D4" s="82"/>
      <c r="E4" s="83" t="s">
        <v>5</v>
      </c>
      <c r="F4" s="83"/>
      <c r="G4" s="83"/>
      <c r="H4" s="83"/>
    </row>
    <row r="5" spans="1:8" x14ac:dyDescent="0.35">
      <c r="A5" s="81" t="s">
        <v>6</v>
      </c>
      <c r="B5" s="82"/>
      <c r="C5" s="82"/>
      <c r="D5" s="82"/>
      <c r="E5" s="83" t="s">
        <v>7</v>
      </c>
      <c r="F5" s="83"/>
      <c r="G5" s="83"/>
      <c r="H5" s="83"/>
    </row>
    <row r="6" spans="1:8" x14ac:dyDescent="0.35">
      <c r="A6" s="81" t="s">
        <v>8</v>
      </c>
      <c r="B6" s="82"/>
      <c r="C6" s="82"/>
      <c r="D6" s="82"/>
      <c r="E6" s="83" t="s">
        <v>9</v>
      </c>
      <c r="F6" s="83"/>
      <c r="G6" s="83"/>
      <c r="H6" s="83"/>
    </row>
    <row r="7" spans="1:8" x14ac:dyDescent="0.35">
      <c r="A7" s="81" t="s">
        <v>10</v>
      </c>
      <c r="B7" s="82"/>
      <c r="C7" s="82"/>
      <c r="D7" s="82"/>
      <c r="E7" s="83" t="s">
        <v>11</v>
      </c>
      <c r="F7" s="83"/>
      <c r="G7" s="83"/>
      <c r="H7" s="83"/>
    </row>
    <row r="8" spans="1:8" x14ac:dyDescent="0.35">
      <c r="A8" s="81" t="s">
        <v>12</v>
      </c>
      <c r="B8" s="82"/>
      <c r="C8" s="82"/>
      <c r="D8" s="82"/>
      <c r="E8" s="83">
        <v>815</v>
      </c>
      <c r="F8" s="83"/>
      <c r="G8" s="83"/>
      <c r="H8" s="83"/>
    </row>
    <row r="9" spans="1:8" x14ac:dyDescent="0.35">
      <c r="A9" s="81" t="s">
        <v>13</v>
      </c>
      <c r="B9" s="82"/>
      <c r="C9" s="82"/>
      <c r="D9" s="82"/>
      <c r="E9" s="83" t="s">
        <v>14</v>
      </c>
      <c r="F9" s="83"/>
      <c r="G9" s="83"/>
      <c r="H9" s="83"/>
    </row>
    <row r="10" spans="1:8" x14ac:dyDescent="0.35">
      <c r="A10" s="82" t="s">
        <v>15</v>
      </c>
      <c r="B10" s="82"/>
      <c r="C10" s="82"/>
      <c r="D10" s="82"/>
      <c r="E10" s="88" t="s">
        <v>16</v>
      </c>
      <c r="F10" s="88"/>
      <c r="G10" s="88"/>
      <c r="H10" s="88"/>
    </row>
    <row r="11" spans="1:8" x14ac:dyDescent="0.35">
      <c r="A11" s="78" t="s">
        <v>17</v>
      </c>
      <c r="B11" s="79"/>
      <c r="C11" s="79"/>
      <c r="D11" s="79"/>
      <c r="E11" s="80"/>
      <c r="F11" s="80"/>
      <c r="G11" s="80"/>
      <c r="H11" s="80"/>
    </row>
    <row r="12" spans="1:8" ht="30.75" customHeight="1" x14ac:dyDescent="0.35">
      <c r="A12" s="89" t="s">
        <v>18</v>
      </c>
      <c r="B12" s="90"/>
      <c r="C12" s="90"/>
      <c r="D12" s="90"/>
      <c r="E12" s="124"/>
      <c r="F12" s="124"/>
      <c r="G12" s="124"/>
      <c r="H12" s="124"/>
    </row>
    <row r="13" spans="1:8" x14ac:dyDescent="0.35">
      <c r="A13" s="84" t="s">
        <v>19</v>
      </c>
      <c r="B13" s="85"/>
      <c r="C13" s="85"/>
      <c r="D13" s="85"/>
      <c r="E13" s="86"/>
      <c r="F13" s="86"/>
      <c r="G13" s="86"/>
      <c r="H13" s="86"/>
    </row>
    <row r="14" spans="1:8" x14ac:dyDescent="0.35">
      <c r="A14" s="75" t="s">
        <v>20</v>
      </c>
      <c r="B14" s="76"/>
      <c r="C14" s="76"/>
      <c r="D14" s="76"/>
      <c r="E14" s="77"/>
      <c r="F14" s="77"/>
      <c r="G14" s="77"/>
      <c r="H14" s="77"/>
    </row>
    <row r="15" spans="1:8" x14ac:dyDescent="0.35">
      <c r="A15" s="78" t="s">
        <v>21</v>
      </c>
      <c r="B15" s="79"/>
      <c r="C15" s="79"/>
      <c r="D15" s="79"/>
      <c r="E15" s="87">
        <f>'Ísþór 2023'!J17</f>
        <v>952.27700000000004</v>
      </c>
      <c r="F15" s="87"/>
      <c r="G15" s="87"/>
      <c r="H15" s="87"/>
    </row>
    <row r="16" spans="1:8" x14ac:dyDescent="0.35">
      <c r="A16" s="81" t="s">
        <v>22</v>
      </c>
      <c r="B16" s="82"/>
      <c r="C16" s="82"/>
      <c r="D16" s="82"/>
      <c r="E16" s="83">
        <v>1</v>
      </c>
      <c r="F16" s="83"/>
      <c r="G16" s="83"/>
      <c r="H16" s="83"/>
    </row>
    <row r="17" spans="1:8" x14ac:dyDescent="0.35">
      <c r="A17" s="81" t="s">
        <v>23</v>
      </c>
      <c r="B17" s="82"/>
      <c r="C17" s="82"/>
      <c r="D17" s="82"/>
      <c r="E17" s="83" t="s">
        <v>24</v>
      </c>
      <c r="F17" s="83"/>
      <c r="G17" s="83"/>
      <c r="H17" s="83"/>
    </row>
    <row r="18" spans="1:8" x14ac:dyDescent="0.35">
      <c r="A18" s="81" t="s">
        <v>25</v>
      </c>
      <c r="B18" s="82"/>
      <c r="C18" s="82"/>
      <c r="D18" s="82"/>
      <c r="E18" s="83">
        <v>12</v>
      </c>
      <c r="F18" s="83"/>
      <c r="G18" s="83"/>
      <c r="H18" s="83"/>
    </row>
    <row r="19" spans="1:8" x14ac:dyDescent="0.35">
      <c r="A19" s="91" t="s">
        <v>26</v>
      </c>
      <c r="B19" s="92"/>
      <c r="C19" s="92"/>
      <c r="D19" s="92"/>
      <c r="E19" s="93" t="s">
        <v>27</v>
      </c>
      <c r="F19" s="86"/>
      <c r="G19" s="86"/>
      <c r="H19" s="86"/>
    </row>
    <row r="20" spans="1:8" x14ac:dyDescent="0.35">
      <c r="A20" s="94" t="s">
        <v>28</v>
      </c>
      <c r="B20" s="95"/>
      <c r="C20" s="95"/>
      <c r="D20" s="95"/>
      <c r="E20" s="95"/>
      <c r="F20" s="95"/>
      <c r="G20" s="95"/>
      <c r="H20" s="95"/>
    </row>
    <row r="21" spans="1:8" x14ac:dyDescent="0.35">
      <c r="A21" s="96" t="s">
        <v>29</v>
      </c>
      <c r="B21" s="97"/>
      <c r="C21" s="96" t="s">
        <v>30</v>
      </c>
      <c r="D21" s="97"/>
      <c r="E21" s="96" t="s">
        <v>31</v>
      </c>
      <c r="F21" s="97"/>
      <c r="G21" s="80"/>
      <c r="H21" s="80"/>
    </row>
    <row r="22" spans="1:8" x14ac:dyDescent="0.35">
      <c r="A22" s="100"/>
      <c r="B22" s="101"/>
      <c r="C22" s="100" t="s">
        <v>32</v>
      </c>
      <c r="D22" s="101"/>
      <c r="E22" s="102"/>
      <c r="F22" s="101"/>
      <c r="G22" s="83"/>
      <c r="H22" s="83"/>
    </row>
    <row r="23" spans="1:8" x14ac:dyDescent="0.35">
      <c r="A23" s="103"/>
      <c r="B23" s="104"/>
      <c r="C23" s="103"/>
      <c r="D23" s="104"/>
      <c r="E23" s="105"/>
      <c r="F23" s="104"/>
      <c r="G23" s="83"/>
      <c r="H23" s="83"/>
    </row>
    <row r="24" spans="1:8" x14ac:dyDescent="0.35">
      <c r="A24" s="103"/>
      <c r="B24" s="104"/>
      <c r="C24" s="103"/>
      <c r="D24" s="104"/>
      <c r="E24" s="105"/>
      <c r="F24" s="104"/>
      <c r="G24" s="83"/>
      <c r="H24" s="83"/>
    </row>
    <row r="25" spans="1:8" x14ac:dyDescent="0.35">
      <c r="A25" s="94" t="s">
        <v>33</v>
      </c>
      <c r="B25" s="95"/>
      <c r="C25" s="95"/>
      <c r="D25" s="95"/>
      <c r="E25" s="95"/>
      <c r="F25" s="95"/>
      <c r="G25" s="95"/>
      <c r="H25" s="95"/>
    </row>
    <row r="26" spans="1:8" x14ac:dyDescent="0.35">
      <c r="A26" s="98" t="s">
        <v>34</v>
      </c>
      <c r="B26" s="77"/>
      <c r="C26" s="99"/>
      <c r="D26" s="98" t="s">
        <v>35</v>
      </c>
      <c r="E26" s="77"/>
      <c r="F26" s="99"/>
      <c r="G26" s="98" t="s">
        <v>36</v>
      </c>
      <c r="H26" s="77"/>
    </row>
    <row r="27" spans="1:8" x14ac:dyDescent="0.35">
      <c r="A27" s="5" t="s">
        <v>37</v>
      </c>
      <c r="B27" s="98" t="s">
        <v>38</v>
      </c>
      <c r="C27" s="99"/>
      <c r="D27" s="5" t="s">
        <v>39</v>
      </c>
      <c r="E27" s="98" t="s">
        <v>40</v>
      </c>
      <c r="F27" s="99"/>
      <c r="G27" s="5" t="s">
        <v>41</v>
      </c>
      <c r="H27" s="4" t="s">
        <v>42</v>
      </c>
    </row>
    <row r="28" spans="1:8" x14ac:dyDescent="0.35">
      <c r="A28" s="6"/>
      <c r="B28" s="98"/>
      <c r="C28" s="99"/>
      <c r="D28" s="6"/>
      <c r="E28" s="98"/>
      <c r="F28" s="99"/>
      <c r="G28" s="6"/>
      <c r="H28" s="4"/>
    </row>
    <row r="29" spans="1:8" x14ac:dyDescent="0.35">
      <c r="A29" s="6"/>
      <c r="B29" s="98"/>
      <c r="C29" s="99"/>
      <c r="D29" s="6"/>
      <c r="E29" s="98"/>
      <c r="F29" s="99"/>
      <c r="G29" s="6"/>
      <c r="H29" s="4"/>
    </row>
    <row r="30" spans="1:8" x14ac:dyDescent="0.35">
      <c r="A30" s="6"/>
      <c r="B30" s="98"/>
      <c r="C30" s="99"/>
      <c r="D30" s="6"/>
      <c r="E30" s="98"/>
      <c r="F30" s="99"/>
      <c r="G30" s="6"/>
      <c r="H30" s="4"/>
    </row>
    <row r="31" spans="1:8" x14ac:dyDescent="0.35">
      <c r="A31" s="94" t="s">
        <v>43</v>
      </c>
      <c r="B31" s="95"/>
      <c r="C31" s="95"/>
      <c r="D31" s="95"/>
      <c r="E31" s="95"/>
      <c r="F31" s="95"/>
      <c r="G31" s="95"/>
      <c r="H31" s="95"/>
    </row>
    <row r="32" spans="1:8" x14ac:dyDescent="0.35">
      <c r="A32" s="98" t="s">
        <v>34</v>
      </c>
      <c r="B32" s="77"/>
      <c r="C32" s="99"/>
      <c r="D32" s="98" t="s">
        <v>35</v>
      </c>
      <c r="E32" s="77"/>
      <c r="F32" s="99"/>
      <c r="G32" s="98" t="s">
        <v>44</v>
      </c>
      <c r="H32" s="77"/>
    </row>
    <row r="33" spans="1:8" x14ac:dyDescent="0.35">
      <c r="A33" s="5" t="s">
        <v>37</v>
      </c>
      <c r="B33" s="98" t="s">
        <v>38</v>
      </c>
      <c r="C33" s="99"/>
      <c r="D33" s="5" t="s">
        <v>39</v>
      </c>
      <c r="E33" s="98" t="s">
        <v>40</v>
      </c>
      <c r="F33" s="99"/>
      <c r="G33" s="5" t="s">
        <v>41</v>
      </c>
      <c r="H33" s="4" t="s">
        <v>42</v>
      </c>
    </row>
    <row r="34" spans="1:8" ht="31.5" customHeight="1" x14ac:dyDescent="0.35">
      <c r="A34" s="6">
        <v>12</v>
      </c>
      <c r="B34" s="106" t="s">
        <v>45</v>
      </c>
      <c r="C34" s="107"/>
      <c r="D34" s="6" t="s">
        <v>46</v>
      </c>
      <c r="E34" s="108" t="s">
        <v>47</v>
      </c>
      <c r="F34" s="109"/>
      <c r="G34" s="8">
        <f>'Ísþór 2023'!M17+'Ísþór 2023'!O17</f>
        <v>40855.039303680001</v>
      </c>
      <c r="H34" s="4"/>
    </row>
    <row r="35" spans="1:8" ht="26.25" customHeight="1" x14ac:dyDescent="0.35">
      <c r="A35" s="6">
        <v>13</v>
      </c>
      <c r="B35" s="106" t="s">
        <v>48</v>
      </c>
      <c r="C35" s="107"/>
      <c r="D35" s="6" t="s">
        <v>46</v>
      </c>
      <c r="E35" s="110"/>
      <c r="F35" s="111"/>
      <c r="G35" s="8">
        <f>'Ísþór 2023'!Q17</f>
        <v>8256.5972495999995</v>
      </c>
      <c r="H35" s="4"/>
    </row>
    <row r="36" spans="1:8" x14ac:dyDescent="0.35">
      <c r="A36" s="94" t="s">
        <v>49</v>
      </c>
      <c r="B36" s="95"/>
      <c r="C36" s="95"/>
      <c r="D36" s="95"/>
      <c r="E36" s="95"/>
      <c r="F36" s="95"/>
      <c r="G36" s="95"/>
      <c r="H36" s="95"/>
    </row>
    <row r="37" spans="1:8" x14ac:dyDescent="0.35">
      <c r="A37" s="98" t="s">
        <v>34</v>
      </c>
      <c r="B37" s="77"/>
      <c r="C37" s="99"/>
      <c r="D37" s="98" t="s">
        <v>35</v>
      </c>
      <c r="E37" s="77"/>
      <c r="F37" s="99"/>
      <c r="G37" s="98" t="s">
        <v>50</v>
      </c>
      <c r="H37" s="77"/>
    </row>
    <row r="38" spans="1:8" x14ac:dyDescent="0.35">
      <c r="A38" s="5" t="s">
        <v>37</v>
      </c>
      <c r="B38" s="98" t="s">
        <v>38</v>
      </c>
      <c r="C38" s="99"/>
      <c r="D38" s="5" t="s">
        <v>39</v>
      </c>
      <c r="E38" s="98" t="s">
        <v>40</v>
      </c>
      <c r="F38" s="99"/>
      <c r="G38" s="5" t="s">
        <v>41</v>
      </c>
      <c r="H38" s="4" t="s">
        <v>42</v>
      </c>
    </row>
    <row r="39" spans="1:8" x14ac:dyDescent="0.35">
      <c r="A39" s="6"/>
      <c r="B39" s="98"/>
      <c r="C39" s="99"/>
      <c r="D39" s="6"/>
      <c r="E39" s="98"/>
      <c r="F39" s="99"/>
      <c r="G39" s="6"/>
      <c r="H39" s="4"/>
    </row>
    <row r="40" spans="1:8" x14ac:dyDescent="0.35">
      <c r="A40" s="6"/>
      <c r="B40" s="98"/>
      <c r="C40" s="99"/>
      <c r="D40" s="6"/>
      <c r="E40" s="98"/>
      <c r="F40" s="99"/>
      <c r="G40" s="6"/>
      <c r="H40" s="4"/>
    </row>
    <row r="41" spans="1:8" x14ac:dyDescent="0.35">
      <c r="A41" s="6"/>
      <c r="B41" s="98"/>
      <c r="C41" s="99"/>
      <c r="D41" s="6"/>
      <c r="E41" s="98"/>
      <c r="F41" s="99"/>
      <c r="G41" s="6"/>
      <c r="H41" s="4"/>
    </row>
    <row r="42" spans="1:8" x14ac:dyDescent="0.35">
      <c r="A42" s="94" t="s">
        <v>51</v>
      </c>
      <c r="B42" s="95"/>
      <c r="C42" s="95"/>
      <c r="D42" s="95"/>
      <c r="E42" s="95"/>
      <c r="F42" s="95"/>
      <c r="G42" s="95"/>
      <c r="H42" s="95"/>
    </row>
    <row r="43" spans="1:8" x14ac:dyDescent="0.35">
      <c r="A43" s="98" t="s">
        <v>34</v>
      </c>
      <c r="B43" s="77"/>
      <c r="C43" s="99"/>
      <c r="D43" s="98" t="s">
        <v>35</v>
      </c>
      <c r="E43" s="77"/>
      <c r="F43" s="99"/>
      <c r="G43" s="98" t="s">
        <v>52</v>
      </c>
      <c r="H43" s="77"/>
    </row>
    <row r="44" spans="1:8" x14ac:dyDescent="0.35">
      <c r="A44" s="5" t="s">
        <v>37</v>
      </c>
      <c r="B44" s="98" t="s">
        <v>38</v>
      </c>
      <c r="C44" s="99"/>
      <c r="D44" s="5" t="s">
        <v>39</v>
      </c>
      <c r="E44" s="98" t="s">
        <v>40</v>
      </c>
      <c r="F44" s="99"/>
      <c r="G44" s="5" t="s">
        <v>41</v>
      </c>
      <c r="H44" s="4" t="s">
        <v>42</v>
      </c>
    </row>
    <row r="45" spans="1:8" x14ac:dyDescent="0.35">
      <c r="A45" s="6"/>
      <c r="B45" s="98"/>
      <c r="C45" s="99"/>
      <c r="D45" s="6"/>
      <c r="E45" s="98"/>
      <c r="F45" s="99"/>
      <c r="G45" s="6"/>
      <c r="H45" s="4"/>
    </row>
    <row r="46" spans="1:8" x14ac:dyDescent="0.35">
      <c r="A46" s="6"/>
      <c r="B46" s="98"/>
      <c r="C46" s="99"/>
      <c r="D46" s="6"/>
      <c r="E46" s="98"/>
      <c r="F46" s="99"/>
      <c r="G46" s="6"/>
      <c r="H46" s="4"/>
    </row>
    <row r="47" spans="1:8" x14ac:dyDescent="0.35">
      <c r="A47" s="6"/>
      <c r="B47" s="98"/>
      <c r="C47" s="99"/>
      <c r="D47" s="6"/>
      <c r="E47" s="98"/>
      <c r="F47" s="99"/>
      <c r="G47" s="6"/>
      <c r="H47" s="4"/>
    </row>
    <row r="48" spans="1:8" x14ac:dyDescent="0.35">
      <c r="A48" s="94" t="s">
        <v>53</v>
      </c>
      <c r="B48" s="95"/>
      <c r="C48" s="95"/>
      <c r="D48" s="95"/>
      <c r="E48" s="95"/>
      <c r="F48" s="95"/>
      <c r="G48" s="95"/>
      <c r="H48" s="95"/>
    </row>
    <row r="49" spans="1:8" x14ac:dyDescent="0.35">
      <c r="A49" s="112" t="s">
        <v>54</v>
      </c>
      <c r="B49" s="113"/>
    </row>
    <row r="50" spans="1:8" ht="29" x14ac:dyDescent="0.35">
      <c r="A50" s="9" t="s">
        <v>55</v>
      </c>
      <c r="B50" s="10" t="s">
        <v>56</v>
      </c>
      <c r="C50" s="11" t="s">
        <v>57</v>
      </c>
      <c r="D50" s="114" t="s">
        <v>40</v>
      </c>
      <c r="E50" s="115"/>
    </row>
    <row r="51" spans="1:8" x14ac:dyDescent="0.35">
      <c r="A51" s="12"/>
      <c r="B51" s="13"/>
      <c r="C51" s="14"/>
      <c r="D51" s="106"/>
      <c r="E51" s="107"/>
      <c r="F51" s="15"/>
      <c r="G51" s="15"/>
    </row>
    <row r="52" spans="1:8" x14ac:dyDescent="0.35">
      <c r="A52" s="12"/>
      <c r="B52" s="13"/>
      <c r="C52" s="14"/>
      <c r="D52" s="106"/>
      <c r="E52" s="107"/>
      <c r="F52" s="15"/>
      <c r="G52" s="15"/>
    </row>
    <row r="53" spans="1:8" x14ac:dyDescent="0.35">
      <c r="A53" s="12"/>
      <c r="B53" s="13"/>
      <c r="C53" s="14"/>
      <c r="D53" s="106"/>
      <c r="E53" s="107"/>
      <c r="F53" s="15"/>
      <c r="G53" s="15"/>
    </row>
    <row r="54" spans="1:8" x14ac:dyDescent="0.35">
      <c r="A54" s="112" t="s">
        <v>58</v>
      </c>
      <c r="B54" s="113"/>
    </row>
    <row r="55" spans="1:8" ht="29" x14ac:dyDescent="0.35">
      <c r="A55" s="9" t="s">
        <v>55</v>
      </c>
      <c r="B55" s="10" t="s">
        <v>56</v>
      </c>
      <c r="C55" s="11" t="s">
        <v>57</v>
      </c>
      <c r="D55" s="114" t="s">
        <v>40</v>
      </c>
      <c r="E55" s="115"/>
      <c r="F55" s="106" t="s">
        <v>59</v>
      </c>
      <c r="G55" s="107"/>
      <c r="H55" s="7" t="s">
        <v>60</v>
      </c>
    </row>
    <row r="56" spans="1:8" x14ac:dyDescent="0.35">
      <c r="A56" s="12"/>
      <c r="B56" s="13"/>
      <c r="C56" s="14"/>
      <c r="D56" s="106"/>
      <c r="E56" s="107"/>
      <c r="F56" s="114"/>
      <c r="G56" s="115"/>
      <c r="H56" s="4"/>
    </row>
    <row r="57" spans="1:8" x14ac:dyDescent="0.35">
      <c r="A57" s="12"/>
      <c r="B57" s="13"/>
      <c r="C57" s="14"/>
      <c r="D57" s="106"/>
      <c r="E57" s="107"/>
      <c r="F57" s="114"/>
      <c r="G57" s="115"/>
      <c r="H57" s="4"/>
    </row>
    <row r="58" spans="1:8" x14ac:dyDescent="0.35">
      <c r="A58" s="12"/>
      <c r="B58" s="13"/>
      <c r="C58" s="14"/>
      <c r="D58" s="106"/>
      <c r="E58" s="107"/>
      <c r="F58" s="114"/>
      <c r="G58" s="115"/>
      <c r="H58" s="4"/>
    </row>
    <row r="59" spans="1:8" x14ac:dyDescent="0.35">
      <c r="A59" s="94" t="s">
        <v>61</v>
      </c>
      <c r="B59" s="95"/>
      <c r="C59" s="95"/>
      <c r="D59" s="95"/>
      <c r="E59" s="95"/>
      <c r="F59" s="95"/>
      <c r="G59" s="95"/>
      <c r="H59" s="95"/>
    </row>
    <row r="60" spans="1:8" ht="29" x14ac:dyDescent="0.35">
      <c r="A60" s="16" t="s">
        <v>55</v>
      </c>
      <c r="B60" s="17" t="s">
        <v>56</v>
      </c>
      <c r="C60" s="18" t="s">
        <v>57</v>
      </c>
      <c r="D60" s="116" t="s">
        <v>40</v>
      </c>
      <c r="E60" s="117"/>
    </row>
    <row r="61" spans="1:8" x14ac:dyDescent="0.35">
      <c r="A61" s="12"/>
      <c r="B61" s="13"/>
      <c r="C61" s="14"/>
      <c r="D61" s="106"/>
      <c r="E61" s="107"/>
      <c r="F61" s="15"/>
      <c r="G61" s="15"/>
    </row>
    <row r="62" spans="1:8" x14ac:dyDescent="0.35">
      <c r="A62" s="12"/>
      <c r="B62" s="13"/>
      <c r="C62" s="14"/>
      <c r="D62" s="106"/>
      <c r="E62" s="107"/>
      <c r="F62" s="15"/>
      <c r="G62" s="15"/>
    </row>
    <row r="63" spans="1:8" x14ac:dyDescent="0.35">
      <c r="A63" s="19"/>
      <c r="B63" s="20"/>
      <c r="C63" s="21"/>
      <c r="D63" s="120"/>
      <c r="E63" s="121"/>
      <c r="F63" s="15"/>
      <c r="G63" s="15"/>
    </row>
    <row r="64" spans="1:8" x14ac:dyDescent="0.35">
      <c r="A64" s="122" t="s">
        <v>62</v>
      </c>
      <c r="B64" s="123"/>
      <c r="C64" s="123"/>
      <c r="D64" s="123"/>
      <c r="E64" s="123"/>
      <c r="F64" s="123"/>
      <c r="G64" s="123"/>
      <c r="H64" s="123"/>
    </row>
    <row r="65" spans="1:8" x14ac:dyDescent="0.35">
      <c r="A65" s="100" t="s">
        <v>63</v>
      </c>
      <c r="B65" s="102"/>
      <c r="C65" s="2" t="s">
        <v>64</v>
      </c>
      <c r="D65" s="22"/>
      <c r="E65" s="22"/>
      <c r="F65" s="22"/>
      <c r="G65" s="22"/>
      <c r="H65" s="22"/>
    </row>
    <row r="66" spans="1:8" x14ac:dyDescent="0.35">
      <c r="A66" s="103" t="s">
        <v>65</v>
      </c>
      <c r="B66" s="105"/>
      <c r="C66" s="3" t="s">
        <v>66</v>
      </c>
    </row>
    <row r="67" spans="1:8" x14ac:dyDescent="0.35">
      <c r="A67" s="103" t="s">
        <v>10</v>
      </c>
      <c r="B67" s="105"/>
      <c r="C67" s="3" t="s">
        <v>67</v>
      </c>
    </row>
    <row r="68" spans="1:8" x14ac:dyDescent="0.35">
      <c r="A68" s="103" t="s">
        <v>68</v>
      </c>
      <c r="B68" s="105"/>
      <c r="C68" s="3">
        <v>5912000</v>
      </c>
    </row>
    <row r="69" spans="1:8" x14ac:dyDescent="0.35">
      <c r="A69" s="103" t="s">
        <v>69</v>
      </c>
      <c r="B69" s="105"/>
      <c r="C69" s="3">
        <v>5912020</v>
      </c>
    </row>
    <row r="70" spans="1:8" x14ac:dyDescent="0.35">
      <c r="A70" s="118" t="s">
        <v>70</v>
      </c>
      <c r="B70" s="119"/>
      <c r="C70" s="23" t="s">
        <v>71</v>
      </c>
      <c r="D70" s="24"/>
      <c r="E70" s="24"/>
      <c r="F70" s="24"/>
      <c r="G70" s="24"/>
      <c r="H70" s="24"/>
    </row>
  </sheetData>
  <mergeCells count="127">
    <mergeCell ref="A67:B67"/>
    <mergeCell ref="A68:B68"/>
    <mergeCell ref="A69:B69"/>
    <mergeCell ref="A70:B70"/>
    <mergeCell ref="D61:E61"/>
    <mergeCell ref="D62:E62"/>
    <mergeCell ref="D63:E63"/>
    <mergeCell ref="A64:H64"/>
    <mergeCell ref="A65:B65"/>
    <mergeCell ref="A66:B66"/>
    <mergeCell ref="D57:E57"/>
    <mergeCell ref="F57:G57"/>
    <mergeCell ref="D58:E58"/>
    <mergeCell ref="F58:G58"/>
    <mergeCell ref="A59:H59"/>
    <mergeCell ref="D60:E60"/>
    <mergeCell ref="D52:E52"/>
    <mergeCell ref="D53:E53"/>
    <mergeCell ref="A54:B54"/>
    <mergeCell ref="D55:E55"/>
    <mergeCell ref="F55:G55"/>
    <mergeCell ref="D56:E56"/>
    <mergeCell ref="F56:G56"/>
    <mergeCell ref="B47:C47"/>
    <mergeCell ref="E47:F47"/>
    <mergeCell ref="A48:H48"/>
    <mergeCell ref="A49:B49"/>
    <mergeCell ref="D50:E50"/>
    <mergeCell ref="D51:E51"/>
    <mergeCell ref="B44:C44"/>
    <mergeCell ref="E44:F44"/>
    <mergeCell ref="B45:C45"/>
    <mergeCell ref="E45:F45"/>
    <mergeCell ref="B46:C46"/>
    <mergeCell ref="E46:F46"/>
    <mergeCell ref="B40:C40"/>
    <mergeCell ref="E40:F40"/>
    <mergeCell ref="B41:C41"/>
    <mergeCell ref="E41:F41"/>
    <mergeCell ref="A42:H42"/>
    <mergeCell ref="A43:C43"/>
    <mergeCell ref="D43:F43"/>
    <mergeCell ref="G43:H43"/>
    <mergeCell ref="A37:C37"/>
    <mergeCell ref="D37:F37"/>
    <mergeCell ref="G37:H37"/>
    <mergeCell ref="B38:C38"/>
    <mergeCell ref="E38:F38"/>
    <mergeCell ref="B39:C39"/>
    <mergeCell ref="E39:F39"/>
    <mergeCell ref="B33:C33"/>
    <mergeCell ref="E33:F33"/>
    <mergeCell ref="B34:C34"/>
    <mergeCell ref="E34:F35"/>
    <mergeCell ref="B35:C35"/>
    <mergeCell ref="A36:H36"/>
    <mergeCell ref="B30:C30"/>
    <mergeCell ref="E30:F30"/>
    <mergeCell ref="A31:H31"/>
    <mergeCell ref="A32:C32"/>
    <mergeCell ref="D32:F32"/>
    <mergeCell ref="G32:H32"/>
    <mergeCell ref="B27:C27"/>
    <mergeCell ref="E27:F27"/>
    <mergeCell ref="B28:C28"/>
    <mergeCell ref="E28:F28"/>
    <mergeCell ref="B29:C29"/>
    <mergeCell ref="E29:F29"/>
    <mergeCell ref="A24:B24"/>
    <mergeCell ref="C24:D24"/>
    <mergeCell ref="E24:F24"/>
    <mergeCell ref="G24:H24"/>
    <mergeCell ref="A25:H25"/>
    <mergeCell ref="A26:C26"/>
    <mergeCell ref="D26:F26"/>
    <mergeCell ref="G26:H26"/>
    <mergeCell ref="A22:B22"/>
    <mergeCell ref="C22:D22"/>
    <mergeCell ref="E22:F22"/>
    <mergeCell ref="G22:H22"/>
    <mergeCell ref="A23:B23"/>
    <mergeCell ref="C23:D23"/>
    <mergeCell ref="E23:F23"/>
    <mergeCell ref="G23:H23"/>
    <mergeCell ref="A19:D19"/>
    <mergeCell ref="E19:H19"/>
    <mergeCell ref="A20:H20"/>
    <mergeCell ref="A21:B21"/>
    <mergeCell ref="C21:D21"/>
    <mergeCell ref="E21:F21"/>
    <mergeCell ref="G21:H21"/>
    <mergeCell ref="A16:D16"/>
    <mergeCell ref="E16:H16"/>
    <mergeCell ref="A17:D17"/>
    <mergeCell ref="E17:H17"/>
    <mergeCell ref="A18:D18"/>
    <mergeCell ref="E18:H18"/>
    <mergeCell ref="A14:D14"/>
    <mergeCell ref="E14:H14"/>
    <mergeCell ref="A15:D15"/>
    <mergeCell ref="E15:H15"/>
    <mergeCell ref="A10:D10"/>
    <mergeCell ref="E10:H10"/>
    <mergeCell ref="A11:D11"/>
    <mergeCell ref="E11:H11"/>
    <mergeCell ref="A12:D12"/>
    <mergeCell ref="E12:H12"/>
    <mergeCell ref="A9:D9"/>
    <mergeCell ref="E9:H9"/>
    <mergeCell ref="A4:D4"/>
    <mergeCell ref="E4:H4"/>
    <mergeCell ref="A5:D5"/>
    <mergeCell ref="E5:H5"/>
    <mergeCell ref="A6:D6"/>
    <mergeCell ref="E6:H6"/>
    <mergeCell ref="A13:D13"/>
    <mergeCell ref="E13:H13"/>
    <mergeCell ref="A1:D1"/>
    <mergeCell ref="E1:H1"/>
    <mergeCell ref="A2:D2"/>
    <mergeCell ref="E2:H2"/>
    <mergeCell ref="A3:D3"/>
    <mergeCell ref="E3:H3"/>
    <mergeCell ref="A7:D7"/>
    <mergeCell ref="E7:H7"/>
    <mergeCell ref="A8:D8"/>
    <mergeCell ref="E8:H8"/>
  </mergeCells>
  <hyperlinks>
    <hyperlink ref="C70" r:id="rId1" xr:uid="{E6BF7398-D698-400C-8B26-6FA9A4BF49BC}"/>
    <hyperlink ref="E19" r:id="rId2" xr:uid="{60542E57-864D-4029-8893-F6C1F46428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D042-5711-4231-B843-B807DD372807}">
  <dimension ref="A1:T38"/>
  <sheetViews>
    <sheetView workbookViewId="0">
      <selection activeCell="L15" sqref="L15"/>
    </sheetView>
  </sheetViews>
  <sheetFormatPr defaultColWidth="15.7265625" defaultRowHeight="14.5" x14ac:dyDescent="0.35"/>
  <cols>
    <col min="1" max="2" width="22.1796875" customWidth="1"/>
    <col min="3" max="3" width="28.26953125" customWidth="1"/>
    <col min="4" max="4" width="16" bestFit="1" customWidth="1"/>
    <col min="7" max="7" width="12.26953125" style="35" customWidth="1"/>
    <col min="8" max="8" width="11.81640625" customWidth="1"/>
    <col min="9" max="9" width="12.26953125" customWidth="1"/>
    <col min="10" max="10" width="19" customWidth="1"/>
    <col min="12" max="12" width="15.26953125" customWidth="1"/>
    <col min="13" max="18" width="13.1796875" customWidth="1"/>
  </cols>
  <sheetData>
    <row r="1" spans="1:20" s="25" customFormat="1" ht="15" thickBot="1" x14ac:dyDescent="0.4">
      <c r="A1" s="22"/>
      <c r="B1" s="22"/>
      <c r="C1" s="74" t="s">
        <v>99</v>
      </c>
      <c r="D1" s="22" t="s">
        <v>72</v>
      </c>
      <c r="E1" s="22" t="s">
        <v>73</v>
      </c>
      <c r="F1" s="22" t="s">
        <v>74</v>
      </c>
      <c r="G1" s="73" t="s">
        <v>75</v>
      </c>
      <c r="H1" s="22" t="s">
        <v>76</v>
      </c>
      <c r="I1" s="22" t="s">
        <v>77</v>
      </c>
      <c r="J1" s="22" t="s">
        <v>78</v>
      </c>
      <c r="L1" s="1" t="s">
        <v>79</v>
      </c>
      <c r="M1" s="1" t="s">
        <v>80</v>
      </c>
      <c r="N1" s="1" t="s">
        <v>81</v>
      </c>
      <c r="O1" s="1" t="s">
        <v>82</v>
      </c>
      <c r="P1" s="1" t="s">
        <v>83</v>
      </c>
      <c r="Q1" s="1" t="s">
        <v>84</v>
      </c>
      <c r="R1" s="1" t="s">
        <v>85</v>
      </c>
      <c r="S1" s="1" t="s">
        <v>86</v>
      </c>
    </row>
    <row r="2" spans="1:20" x14ac:dyDescent="0.35">
      <c r="A2" s="72" t="s">
        <v>5</v>
      </c>
      <c r="B2" s="71" t="s">
        <v>88</v>
      </c>
      <c r="C2" s="70" t="s">
        <v>98</v>
      </c>
      <c r="D2" s="69">
        <v>10616.6</v>
      </c>
      <c r="E2" s="65">
        <v>0.96</v>
      </c>
      <c r="F2" s="68">
        <v>0.4</v>
      </c>
      <c r="G2" s="67">
        <f t="shared" ref="G2:G15" si="0">F2/6.25</f>
        <v>6.4000000000000001E-2</v>
      </c>
      <c r="H2" s="66">
        <v>1.43E-2</v>
      </c>
      <c r="I2" s="65">
        <v>0.51</v>
      </c>
      <c r="J2" s="63"/>
      <c r="K2" s="31"/>
      <c r="L2" s="44">
        <f t="shared" ref="L2:L14" si="1">D2*E2*I2*0.19</f>
        <v>987.59859840000001</v>
      </c>
      <c r="M2" s="32">
        <f t="shared" ref="M2:M14" si="2">D2*E2*G2*0.15</f>
        <v>97.842585599999992</v>
      </c>
      <c r="N2" s="32">
        <f t="shared" ref="N2:N14" si="3">D2*E2*H2*0.44</f>
        <v>64.127661312000001</v>
      </c>
      <c r="O2" s="32">
        <f t="shared" ref="O2:O14" si="4">D2*E2*G2*0.48</f>
        <v>313.09627391999999</v>
      </c>
      <c r="P2" s="45">
        <f t="shared" ref="P2:P14" si="5">D2*E2*H2*0.26</f>
        <v>37.893618048</v>
      </c>
      <c r="Q2" s="44">
        <f t="shared" ref="Q2:Q14" si="6">N2+P2</f>
        <v>102.02127935999999</v>
      </c>
      <c r="R2" s="34">
        <f>Q2/$J$17</f>
        <v>0.10713403700813942</v>
      </c>
      <c r="S2" s="33"/>
      <c r="T2" s="34"/>
    </row>
    <row r="3" spans="1:20" x14ac:dyDescent="0.35">
      <c r="A3" s="54"/>
      <c r="B3" s="53" t="s">
        <v>88</v>
      </c>
      <c r="C3" s="52" t="s">
        <v>89</v>
      </c>
      <c r="D3" s="27">
        <v>49282.5</v>
      </c>
      <c r="E3" s="28">
        <v>0.96</v>
      </c>
      <c r="F3" s="29">
        <v>0.4</v>
      </c>
      <c r="G3" s="30">
        <f t="shared" si="0"/>
        <v>6.4000000000000001E-2</v>
      </c>
      <c r="H3" s="64">
        <v>1.4200000000000001E-2</v>
      </c>
      <c r="I3" s="28">
        <v>0.51</v>
      </c>
      <c r="J3" s="63"/>
      <c r="K3" s="31"/>
      <c r="L3" s="46">
        <f>D3*E3*I3*0.19</f>
        <v>4584.4552800000001</v>
      </c>
      <c r="M3" s="46">
        <f t="shared" si="2"/>
        <v>454.18752000000001</v>
      </c>
      <c r="N3" s="46">
        <f t="shared" si="3"/>
        <v>295.6003776</v>
      </c>
      <c r="O3" s="46">
        <f t="shared" si="4"/>
        <v>1453.4000639999999</v>
      </c>
      <c r="P3" s="46">
        <f t="shared" si="5"/>
        <v>174.67295039999999</v>
      </c>
      <c r="Q3" s="46">
        <f t="shared" si="6"/>
        <v>470.27332799999999</v>
      </c>
      <c r="R3" s="34">
        <f>Q3/$J$17</f>
        <v>0.49384089713392215</v>
      </c>
      <c r="S3" s="33"/>
      <c r="T3" s="34"/>
    </row>
    <row r="4" spans="1:20" x14ac:dyDescent="0.35">
      <c r="A4" s="54"/>
      <c r="B4" s="53" t="s">
        <v>88</v>
      </c>
      <c r="C4" s="52" t="s">
        <v>90</v>
      </c>
      <c r="D4" s="27">
        <v>142416.5</v>
      </c>
      <c r="E4" s="28">
        <v>0.96</v>
      </c>
      <c r="F4" s="29">
        <v>0.4</v>
      </c>
      <c r="G4" s="30">
        <f t="shared" si="0"/>
        <v>6.4000000000000001E-2</v>
      </c>
      <c r="H4" s="64">
        <v>1.2500000000000001E-2</v>
      </c>
      <c r="I4" s="28">
        <v>0.51</v>
      </c>
      <c r="J4" s="63"/>
      <c r="L4" s="44">
        <f t="shared" si="1"/>
        <v>13248.152496000001</v>
      </c>
      <c r="M4" s="32">
        <f t="shared" si="2"/>
        <v>1312.510464</v>
      </c>
      <c r="N4" s="32">
        <f t="shared" si="3"/>
        <v>751.95911999999998</v>
      </c>
      <c r="O4" s="32">
        <f t="shared" si="4"/>
        <v>4200.0334848000002</v>
      </c>
      <c r="P4" s="45">
        <f t="shared" si="5"/>
        <v>444.33948000000004</v>
      </c>
      <c r="Q4" s="44">
        <f t="shared" si="6"/>
        <v>1196.2986000000001</v>
      </c>
      <c r="R4" s="34">
        <f>Q4/$J$17</f>
        <v>1.2562506497584212</v>
      </c>
      <c r="S4" s="33"/>
      <c r="T4" s="34"/>
    </row>
    <row r="5" spans="1:20" x14ac:dyDescent="0.35">
      <c r="A5" s="54"/>
      <c r="B5" s="53" t="s">
        <v>88</v>
      </c>
      <c r="C5" s="52" t="s">
        <v>97</v>
      </c>
      <c r="D5" s="27">
        <v>39197.599999999999</v>
      </c>
      <c r="E5" s="28">
        <v>0.96</v>
      </c>
      <c r="F5" s="29">
        <v>0.4</v>
      </c>
      <c r="G5" s="30">
        <f t="shared" si="0"/>
        <v>6.4000000000000001E-2</v>
      </c>
      <c r="H5" s="64">
        <v>1.2500000000000001E-2</v>
      </c>
      <c r="I5" s="28">
        <v>0.51</v>
      </c>
      <c r="J5" s="63"/>
      <c r="L5" s="46">
        <f t="shared" si="1"/>
        <v>3646.3175423999996</v>
      </c>
      <c r="M5" s="46">
        <f t="shared" si="2"/>
        <v>361.24508159999993</v>
      </c>
      <c r="N5" s="46">
        <f t="shared" si="3"/>
        <v>206.96332799999999</v>
      </c>
      <c r="O5" s="46">
        <f t="shared" si="4"/>
        <v>1155.9842611199999</v>
      </c>
      <c r="P5" s="46">
        <f t="shared" si="5"/>
        <v>122.29651200000001</v>
      </c>
      <c r="Q5" s="46">
        <f t="shared" si="6"/>
        <v>329.25984</v>
      </c>
      <c r="R5" s="34">
        <f>Q5/$J$17</f>
        <v>0.34576057176640829</v>
      </c>
      <c r="S5" s="33"/>
      <c r="T5" s="34"/>
    </row>
    <row r="6" spans="1:20" x14ac:dyDescent="0.35">
      <c r="A6" s="54"/>
      <c r="B6" s="53" t="s">
        <v>88</v>
      </c>
      <c r="C6" s="52" t="s">
        <v>107</v>
      </c>
      <c r="D6" s="63">
        <v>11892.4</v>
      </c>
      <c r="E6" s="59">
        <v>0.96</v>
      </c>
      <c r="F6" s="62">
        <v>0.4</v>
      </c>
      <c r="G6" s="61">
        <f t="shared" si="0"/>
        <v>6.4000000000000001E-2</v>
      </c>
      <c r="H6" s="60">
        <v>9.4999999999999998E-3</v>
      </c>
      <c r="I6" s="59">
        <v>0.51</v>
      </c>
      <c r="J6" s="63"/>
      <c r="L6" s="44">
        <f t="shared" ref="L6" si="7">D6*E6*I6*0.19</f>
        <v>1106.2786176</v>
      </c>
      <c r="M6" s="32">
        <f t="shared" ref="M6" si="8">D6*E6*G6*0.15</f>
        <v>109.60035839999999</v>
      </c>
      <c r="N6" s="32">
        <f t="shared" ref="N6" si="9">D6*E6*H6*0.44</f>
        <v>47.721822719999999</v>
      </c>
      <c r="O6" s="32">
        <f t="shared" ref="O6" si="10">D6*E6*G6*0.48</f>
        <v>350.72114687999999</v>
      </c>
      <c r="P6" s="45">
        <f t="shared" ref="P6" si="11">D6*E6*H6*0.26</f>
        <v>28.199258879999999</v>
      </c>
      <c r="Q6" s="44">
        <f t="shared" ref="Q6" si="12">N6+P6</f>
        <v>75.921081599999994</v>
      </c>
      <c r="R6" s="34">
        <f>Q6/$J$17</f>
        <v>7.9725837755190973E-2</v>
      </c>
      <c r="S6" s="33"/>
      <c r="T6" s="34"/>
    </row>
    <row r="7" spans="1:20" x14ac:dyDescent="0.35">
      <c r="A7" s="54"/>
      <c r="B7" s="53" t="s">
        <v>88</v>
      </c>
      <c r="C7" s="52" t="s">
        <v>106</v>
      </c>
      <c r="D7" s="63">
        <v>91668.800000000003</v>
      </c>
      <c r="E7" s="59">
        <v>0.96</v>
      </c>
      <c r="F7" s="62">
        <v>0.4</v>
      </c>
      <c r="G7" s="61">
        <f t="shared" si="0"/>
        <v>6.4000000000000001E-2</v>
      </c>
      <c r="H7" s="60">
        <v>1.2500000000000001E-2</v>
      </c>
      <c r="I7" s="59">
        <v>0.51</v>
      </c>
      <c r="J7" s="63"/>
      <c r="L7" s="44">
        <f>D7*E7*I7*0.19</f>
        <v>8527.3984511999988</v>
      </c>
      <c r="M7" s="32">
        <f t="shared" si="2"/>
        <v>844.81966079999995</v>
      </c>
      <c r="N7" s="32">
        <f t="shared" si="3"/>
        <v>484.01126399999998</v>
      </c>
      <c r="O7" s="32">
        <f t="shared" si="4"/>
        <v>2703.4229145599998</v>
      </c>
      <c r="P7" s="45">
        <f t="shared" si="5"/>
        <v>286.00665600000002</v>
      </c>
      <c r="Q7" s="44">
        <f t="shared" si="6"/>
        <v>770.01792</v>
      </c>
      <c r="R7" s="34">
        <f>Q7/$J$17</f>
        <v>0.80860707546228672</v>
      </c>
      <c r="S7" s="33"/>
      <c r="T7" s="34"/>
    </row>
    <row r="8" spans="1:20" x14ac:dyDescent="0.35">
      <c r="A8" s="54"/>
      <c r="B8" s="53" t="s">
        <v>88</v>
      </c>
      <c r="C8" s="52" t="s">
        <v>105</v>
      </c>
      <c r="D8" s="63">
        <v>136860.79999999999</v>
      </c>
      <c r="E8" s="59">
        <v>0.96</v>
      </c>
      <c r="F8" s="62">
        <v>0.4</v>
      </c>
      <c r="G8" s="61">
        <f t="shared" si="0"/>
        <v>6.4000000000000001E-2</v>
      </c>
      <c r="H8" s="60">
        <v>8.0999999999999996E-3</v>
      </c>
      <c r="I8" s="59">
        <v>0.51</v>
      </c>
      <c r="J8" s="63"/>
      <c r="L8" s="44">
        <f t="shared" si="1"/>
        <v>12731.339059199998</v>
      </c>
      <c r="M8" s="32">
        <f t="shared" si="2"/>
        <v>1261.3091328</v>
      </c>
      <c r="N8" s="32">
        <f t="shared" si="3"/>
        <v>468.26101555199995</v>
      </c>
      <c r="O8" s="32">
        <f t="shared" si="4"/>
        <v>4036.18922496</v>
      </c>
      <c r="P8" s="45">
        <f t="shared" si="5"/>
        <v>276.699691008</v>
      </c>
      <c r="Q8" s="44">
        <f t="shared" si="6"/>
        <v>744.96070655999995</v>
      </c>
      <c r="R8" s="34">
        <f t="shared" ref="R8:R12" si="13">Q8/$J$17</f>
        <v>0.7822941292922122</v>
      </c>
      <c r="S8" s="33"/>
      <c r="T8" s="34"/>
    </row>
    <row r="9" spans="1:20" x14ac:dyDescent="0.35">
      <c r="A9" s="54"/>
      <c r="B9" s="53" t="s">
        <v>100</v>
      </c>
      <c r="C9" s="52" t="s">
        <v>101</v>
      </c>
      <c r="D9" s="63">
        <v>384863.8</v>
      </c>
      <c r="E9" s="59">
        <v>0.96</v>
      </c>
      <c r="F9" s="62">
        <v>0.4</v>
      </c>
      <c r="G9" s="61">
        <f t="shared" si="0"/>
        <v>6.4000000000000001E-2</v>
      </c>
      <c r="H9" s="60">
        <v>1.2500000000000001E-2</v>
      </c>
      <c r="I9" s="59">
        <v>0.51</v>
      </c>
      <c r="J9" s="63"/>
      <c r="L9" s="44">
        <f t="shared" ref="L9:L10" si="14">D9*E9*I9*0.19</f>
        <v>35801.570131199995</v>
      </c>
      <c r="M9" s="32">
        <f t="shared" ref="M9:M10" si="15">D9*E9*G9*0.15</f>
        <v>3546.9047808</v>
      </c>
      <c r="N9" s="32">
        <f t="shared" ref="N9:N10" si="16">D9*E9*H9*0.44</f>
        <v>2032.080864</v>
      </c>
      <c r="O9" s="32">
        <f t="shared" ref="O9:O10" si="17">D9*E9*G9*0.48</f>
        <v>11350.09529856</v>
      </c>
      <c r="P9" s="45">
        <f t="shared" ref="P9:P10" si="18">D9*E9*H9*0.26</f>
        <v>1200.7750560000002</v>
      </c>
      <c r="Q9" s="44">
        <f t="shared" ref="Q9:Q10" si="19">N9+P9</f>
        <v>3232.85592</v>
      </c>
      <c r="R9" s="34">
        <f t="shared" si="13"/>
        <v>3.3948692659803816</v>
      </c>
      <c r="S9" s="33"/>
      <c r="T9" s="34"/>
    </row>
    <row r="10" spans="1:20" x14ac:dyDescent="0.35">
      <c r="A10" s="54"/>
      <c r="B10" s="53" t="s">
        <v>100</v>
      </c>
      <c r="C10" s="52" t="s">
        <v>104</v>
      </c>
      <c r="D10" s="63">
        <v>105320</v>
      </c>
      <c r="E10" s="59">
        <v>0.96</v>
      </c>
      <c r="F10" s="62">
        <v>0.4</v>
      </c>
      <c r="G10" s="61">
        <f t="shared" si="0"/>
        <v>6.4000000000000001E-2</v>
      </c>
      <c r="H10" s="60">
        <v>1.2500000000000001E-2</v>
      </c>
      <c r="I10" s="59">
        <v>0.51</v>
      </c>
      <c r="J10" s="63"/>
      <c r="L10" s="44">
        <f t="shared" si="14"/>
        <v>9797.2876799999995</v>
      </c>
      <c r="M10" s="32">
        <f t="shared" si="15"/>
        <v>970.62912000000006</v>
      </c>
      <c r="N10" s="32">
        <f t="shared" si="16"/>
        <v>556.08960000000002</v>
      </c>
      <c r="O10" s="32">
        <f t="shared" si="17"/>
        <v>3106.0131839999999</v>
      </c>
      <c r="P10" s="45">
        <f t="shared" si="18"/>
        <v>328.59840000000003</v>
      </c>
      <c r="Q10" s="44">
        <f t="shared" si="19"/>
        <v>884.6880000000001</v>
      </c>
      <c r="R10" s="34">
        <f t="shared" si="13"/>
        <v>0.92902380294809184</v>
      </c>
      <c r="S10" s="33"/>
      <c r="T10" s="34"/>
    </row>
    <row r="11" spans="1:20" x14ac:dyDescent="0.35">
      <c r="A11" s="54"/>
      <c r="B11" s="53" t="s">
        <v>87</v>
      </c>
      <c r="C11" s="52" t="s">
        <v>96</v>
      </c>
      <c r="D11" s="51">
        <f>3000+60320.6</f>
        <v>63320.6</v>
      </c>
      <c r="E11" s="55">
        <v>0.96</v>
      </c>
      <c r="F11" s="57">
        <v>0.4</v>
      </c>
      <c r="G11" s="56">
        <f t="shared" si="0"/>
        <v>6.4000000000000001E-2</v>
      </c>
      <c r="H11" s="60">
        <v>8.0000000000000002E-3</v>
      </c>
      <c r="I11" s="55">
        <v>0.51</v>
      </c>
      <c r="J11" s="58"/>
      <c r="L11" s="46">
        <f t="shared" si="1"/>
        <v>5890.3354943999993</v>
      </c>
      <c r="M11" s="46">
        <f t="shared" si="2"/>
        <v>583.56264959999999</v>
      </c>
      <c r="N11" s="46">
        <f t="shared" si="3"/>
        <v>213.97297152000002</v>
      </c>
      <c r="O11" s="46">
        <f>D11*E11*G11*0.48</f>
        <v>1867.4004787199999</v>
      </c>
      <c r="P11" s="46">
        <f>D11*E11*H11*0.26</f>
        <v>126.43857408000001</v>
      </c>
      <c r="Q11" s="46">
        <f t="shared" si="6"/>
        <v>340.41154560000001</v>
      </c>
      <c r="R11" s="34">
        <f>Q11/$J$17</f>
        <v>0.35747114085502429</v>
      </c>
      <c r="S11" s="33"/>
      <c r="T11" s="34"/>
    </row>
    <row r="12" spans="1:20" x14ac:dyDescent="0.35">
      <c r="A12" s="54"/>
      <c r="B12" s="53" t="s">
        <v>87</v>
      </c>
      <c r="C12" s="52" t="s">
        <v>103</v>
      </c>
      <c r="D12" s="51">
        <v>11640</v>
      </c>
      <c r="E12" s="48">
        <v>0.96</v>
      </c>
      <c r="F12" s="50">
        <v>0.4</v>
      </c>
      <c r="G12" s="49">
        <f t="shared" si="0"/>
        <v>6.4000000000000001E-2</v>
      </c>
      <c r="H12" s="60">
        <v>8.0999999999999996E-3</v>
      </c>
      <c r="I12" s="48">
        <v>0.51</v>
      </c>
      <c r="J12" s="47"/>
      <c r="L12" s="44">
        <f t="shared" si="1"/>
        <v>1082.79936</v>
      </c>
      <c r="M12" s="32">
        <f t="shared" si="2"/>
        <v>107.27424000000001</v>
      </c>
      <c r="N12" s="32">
        <f t="shared" si="3"/>
        <v>39.825561599999993</v>
      </c>
      <c r="O12" s="32">
        <f t="shared" si="4"/>
        <v>343.27756799999997</v>
      </c>
      <c r="P12" s="45">
        <f>D12*E12*H12*0.26</f>
        <v>23.533286399999998</v>
      </c>
      <c r="Q12" s="44">
        <f t="shared" si="6"/>
        <v>63.358847999999995</v>
      </c>
      <c r="R12" s="34">
        <f t="shared" si="13"/>
        <v>6.6534052591840392E-2</v>
      </c>
      <c r="S12" s="33"/>
      <c r="T12" s="34"/>
    </row>
    <row r="13" spans="1:20" x14ac:dyDescent="0.35">
      <c r="A13" s="54"/>
      <c r="B13" s="53" t="s">
        <v>87</v>
      </c>
      <c r="C13" s="52" t="s">
        <v>95</v>
      </c>
      <c r="D13" s="51">
        <v>2800</v>
      </c>
      <c r="E13" s="48">
        <v>0.96</v>
      </c>
      <c r="F13" s="50">
        <v>0.4</v>
      </c>
      <c r="G13" s="49">
        <f t="shared" si="0"/>
        <v>6.4000000000000001E-2</v>
      </c>
      <c r="H13" s="60">
        <v>8.0999999999999996E-3</v>
      </c>
      <c r="I13" s="48">
        <v>0.51</v>
      </c>
      <c r="J13" s="47">
        <v>952277</v>
      </c>
      <c r="L13" s="44">
        <f t="shared" si="1"/>
        <v>260.46720000000005</v>
      </c>
      <c r="M13" s="32">
        <f t="shared" si="2"/>
        <v>25.8048</v>
      </c>
      <c r="N13" s="32">
        <f t="shared" si="3"/>
        <v>9.580032000000001</v>
      </c>
      <c r="O13" s="32">
        <f t="shared" si="4"/>
        <v>82.575360000000003</v>
      </c>
      <c r="P13" s="45">
        <f t="shared" si="5"/>
        <v>5.6609280000000002</v>
      </c>
      <c r="Q13" s="44">
        <f t="shared" si="6"/>
        <v>15.240960000000001</v>
      </c>
      <c r="R13" s="34">
        <f>Q13/$J$17</f>
        <v>1.6004754918999411E-2</v>
      </c>
      <c r="S13" s="33"/>
      <c r="T13" s="34"/>
    </row>
    <row r="14" spans="1:20" x14ac:dyDescent="0.35">
      <c r="A14" s="54"/>
      <c r="B14" s="53" t="s">
        <v>87</v>
      </c>
      <c r="C14" s="52" t="s">
        <v>94</v>
      </c>
      <c r="D14" s="51">
        <v>219.8</v>
      </c>
      <c r="E14" s="48">
        <v>0.96</v>
      </c>
      <c r="F14" s="50">
        <v>0.4</v>
      </c>
      <c r="G14" s="49">
        <f t="shared" si="0"/>
        <v>6.4000000000000001E-2</v>
      </c>
      <c r="H14" s="60">
        <v>8.3000000000000001E-3</v>
      </c>
      <c r="I14" s="48">
        <v>0.51</v>
      </c>
      <c r="J14" s="47"/>
      <c r="L14" s="46">
        <f>D14*E14*I14*0.19</f>
        <v>20.446675200000001</v>
      </c>
      <c r="M14" s="46">
        <f t="shared" si="2"/>
        <v>2.0256767999999998</v>
      </c>
      <c r="N14" s="46">
        <f>D14*E14*H14*0.44</f>
        <v>0.77060121599999998</v>
      </c>
      <c r="O14" s="46">
        <f t="shared" si="4"/>
        <v>6.48216576</v>
      </c>
      <c r="P14" s="46">
        <f t="shared" si="5"/>
        <v>0.45535526400000004</v>
      </c>
      <c r="Q14" s="46">
        <f t="shared" si="6"/>
        <v>1.22595648</v>
      </c>
      <c r="R14" s="34">
        <f>Q14/$J$17</f>
        <v>1.2873948231449462E-3</v>
      </c>
      <c r="S14" s="33"/>
      <c r="T14" s="34"/>
    </row>
    <row r="15" spans="1:20" x14ac:dyDescent="0.35">
      <c r="A15" s="54"/>
      <c r="B15" s="53" t="s">
        <v>87</v>
      </c>
      <c r="C15" s="52" t="s">
        <v>102</v>
      </c>
      <c r="D15" s="51">
        <v>5390</v>
      </c>
      <c r="E15" s="48">
        <v>0.96</v>
      </c>
      <c r="F15" s="50">
        <v>0.4</v>
      </c>
      <c r="G15" s="49">
        <f t="shared" si="0"/>
        <v>6.4000000000000001E-2</v>
      </c>
      <c r="H15" s="60">
        <v>8.3000000000000001E-3</v>
      </c>
      <c r="I15" s="48">
        <v>0.51</v>
      </c>
      <c r="J15" s="47"/>
      <c r="L15" s="46">
        <f t="shared" ref="L15" si="20">D15*E15*I15*0.19</f>
        <v>501.39936</v>
      </c>
      <c r="M15" s="46">
        <f>D15*E15*G15*0.15</f>
        <v>49.67423999999999</v>
      </c>
      <c r="N15" s="46">
        <f t="shared" ref="N15" si="21">D15*E15*H15*0.44</f>
        <v>18.896908799999999</v>
      </c>
      <c r="O15" s="46">
        <f t="shared" ref="O15" si="22">D15*E15*G15*0.48</f>
        <v>158.95756799999998</v>
      </c>
      <c r="P15" s="46">
        <f t="shared" ref="P15" si="23">D15*E15*H15*0.26</f>
        <v>11.1663552</v>
      </c>
      <c r="Q15" s="46">
        <f>N15+P15</f>
        <v>30.063263999999997</v>
      </c>
      <c r="R15" s="34">
        <f>Q15/$J$17</f>
        <v>3.1569873051643584E-2</v>
      </c>
      <c r="S15" s="33"/>
      <c r="T15" s="34"/>
    </row>
    <row r="17" spans="3:20" ht="18.5" x14ac:dyDescent="0.45">
      <c r="C17" s="36" t="s">
        <v>93</v>
      </c>
      <c r="D17" s="37">
        <f>SUM(D2:D15)</f>
        <v>1055489.4000000001</v>
      </c>
      <c r="E17" s="26"/>
      <c r="F17" s="26"/>
      <c r="G17" s="38"/>
      <c r="H17" s="26"/>
      <c r="I17" s="31" t="s">
        <v>92</v>
      </c>
      <c r="J17" s="43">
        <f>SUM(J2:J15)/1000</f>
        <v>952.27700000000004</v>
      </c>
      <c r="L17" s="39">
        <f>SUM(L2:L15)</f>
        <v>98185.845945599984</v>
      </c>
      <c r="M17" s="39">
        <f>SUM(M2:M15)</f>
        <v>9727.3903104000001</v>
      </c>
      <c r="N17" s="39">
        <f>SUM(N2:N15)</f>
        <v>5189.8611283200007</v>
      </c>
      <c r="O17" s="39">
        <f>SUM(O2:O15)</f>
        <v>31127.648993280003</v>
      </c>
      <c r="P17" s="39">
        <f>SUM(P2:P15)</f>
        <v>3066.7361212800001</v>
      </c>
      <c r="Q17" s="39">
        <f>SUM(Q2:Q15)</f>
        <v>8256.5972495999995</v>
      </c>
      <c r="R17" s="42">
        <f>Q17/$J17</f>
        <v>8.6703734833457062</v>
      </c>
      <c r="S17" s="39">
        <f>SUM(S2:S3)</f>
        <v>0</v>
      </c>
      <c r="T17" s="40">
        <f>S17/$J17</f>
        <v>0</v>
      </c>
    </row>
    <row r="20" spans="3:20" x14ac:dyDescent="0.35">
      <c r="D20" s="33"/>
      <c r="E20" s="33"/>
      <c r="Q20" s="41" t="s">
        <v>91</v>
      </c>
      <c r="R20" s="41" t="s">
        <v>108</v>
      </c>
    </row>
    <row r="38" spans="7:8" x14ac:dyDescent="0.35">
      <c r="G38"/>
      <c r="H38" s="35"/>
    </row>
  </sheetData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b6dd1b-4037-48d3-9f1e-34c4ae4f10ec" xsi:nil="true"/>
    <lcf76f155ced4ddcb4097134ff3c332f xmlns="2c01e033-d34a-412d-840b-92cfd40fe4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E066BB9B0E045B4045F46E6DA4FBB" ma:contentTypeVersion="18" ma:contentTypeDescription="Create a new document." ma:contentTypeScope="" ma:versionID="0f41dcdf91fc7d7d121968f512cd3cbe">
  <xsd:schema xmlns:xsd="http://www.w3.org/2001/XMLSchema" xmlns:xs="http://www.w3.org/2001/XMLSchema" xmlns:p="http://schemas.microsoft.com/office/2006/metadata/properties" xmlns:ns2="2c01e033-d34a-412d-840b-92cfd40fe4b5" xmlns:ns3="7db6dd1b-4037-48d3-9f1e-34c4ae4f10ec" targetNamespace="http://schemas.microsoft.com/office/2006/metadata/properties" ma:root="true" ma:fieldsID="21f2357640299a2c99142a8c8960adfe" ns2:_="" ns3:_="">
    <xsd:import namespace="2c01e033-d34a-412d-840b-92cfd40fe4b5"/>
    <xsd:import namespace="7db6dd1b-4037-48d3-9f1e-34c4ae4f1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1e033-d34a-412d-840b-92cfd40fe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797c51-7666-4bce-a03c-ebbf52ba6c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dd1b-4037-48d3-9f1e-34c4ae4f1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73c8de-52c5-40b3-81b9-a216da1cda62}" ma:internalName="TaxCatchAll" ma:showField="CatchAllData" ma:web="7db6dd1b-4037-48d3-9f1e-34c4ae4f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7271B-16FA-47D0-B854-BE3818BD3B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B3A0C-8E7A-459D-869A-B794D3B1124E}">
  <ds:schemaRefs>
    <ds:schemaRef ds:uri="http://schemas.microsoft.com/office/2006/metadata/properties"/>
    <ds:schemaRef ds:uri="http://schemas.microsoft.com/office/infopath/2007/PartnerControls"/>
    <ds:schemaRef ds:uri="0faab760-6269-40c9-882f-081bffcf5dbb"/>
    <ds:schemaRef ds:uri="595241e3-3264-4f99-a161-2f917a849e41"/>
    <ds:schemaRef ds:uri="7db6dd1b-4037-48d3-9f1e-34c4ae4f10ec"/>
    <ds:schemaRef ds:uri="2c01e033-d34a-412d-840b-92cfd40fe4b5"/>
  </ds:schemaRefs>
</ds:datastoreItem>
</file>

<file path=customXml/itemProps3.xml><?xml version="1.0" encoding="utf-8"?>
<ds:datastoreItem xmlns:ds="http://schemas.openxmlformats.org/officeDocument/2006/customXml" ds:itemID="{DEEB4F75-9505-429C-84DF-33619072A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1e033-d34a-412d-840b-92cfd40fe4b5"/>
    <ds:schemaRef ds:uri="7db6dd1b-4037-48d3-9f1e-34c4ae4f1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Emission Isthor 2023</vt:lpstr>
      <vt:lpstr>Ísþór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Silja Baldvinsdóttir</dc:creator>
  <cp:keywords/>
  <dc:description/>
  <cp:lastModifiedBy>Silja Baldvinsdóttir</cp:lastModifiedBy>
  <cp:revision/>
  <dcterms:created xsi:type="dcterms:W3CDTF">2023-06-28T09:01:55Z</dcterms:created>
  <dcterms:modified xsi:type="dcterms:W3CDTF">2024-05-02T10:39:14Z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0x010100A5654BAA5CBCC94B9E6B678A9B225D75</vt:lpwstr>
  </property>
  <property fmtid="{D5CDD505-2E9C-101B-9397-08002B2CF9AE}" pid="3" name="MediaServiceImageTags">
    <vt:lpwstr/>
  </property>
</Properties>
</file>