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narlax.sharepoint.com/sites/Administration/Shared Documents/Green books &amp; Sustainability/2023 Green books/Útstreymisbókhald 2023 - Emission accounting 2023/"/>
    </mc:Choice>
  </mc:AlternateContent>
  <xr:revisionPtr revIDLastSave="23" documentId="8_{82197235-82AE-41DA-B8F3-08CD30A4D493}" xr6:coauthVersionLast="47" xr6:coauthVersionMax="47" xr10:uidLastSave="{494C4B6E-DED5-4407-B419-758B0B3B4241}"/>
  <bookViews>
    <workbookView xWindow="-120" yWindow="-120" windowWidth="29040" windowHeight="15720" xr2:uid="{1C6180DC-DD22-4470-97B0-4272CEB2EA02}"/>
  </bookViews>
  <sheets>
    <sheet name="Útstreymisbókhald Gileyri" sheetId="1" r:id="rId1"/>
    <sheet name="Gileyri 202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G34" i="1"/>
  <c r="D14" i="2"/>
  <c r="J14" i="2"/>
  <c r="T14" i="2" s="1"/>
  <c r="L14" i="2"/>
  <c r="M14" i="2"/>
  <c r="N14" i="2"/>
  <c r="O14" i="2"/>
  <c r="P14" i="2"/>
  <c r="Q14" i="2"/>
  <c r="G2" i="2"/>
  <c r="L2" i="2"/>
  <c r="M2" i="2"/>
  <c r="N2" i="2"/>
  <c r="O2" i="2"/>
  <c r="P2" i="2"/>
  <c r="Q2" i="2"/>
  <c r="G3" i="2"/>
  <c r="L3" i="2"/>
  <c r="M3" i="2"/>
  <c r="N3" i="2"/>
  <c r="O3" i="2"/>
  <c r="P3" i="2"/>
  <c r="Q3" i="2"/>
  <c r="G4" i="2"/>
  <c r="L4" i="2"/>
  <c r="M4" i="2"/>
  <c r="N4" i="2"/>
  <c r="O4" i="2"/>
  <c r="P4" i="2"/>
  <c r="Q4" i="2"/>
  <c r="G5" i="2"/>
  <c r="L5" i="2"/>
  <c r="M5" i="2"/>
  <c r="N5" i="2"/>
  <c r="O5" i="2"/>
  <c r="P5" i="2"/>
  <c r="Q5" i="2"/>
  <c r="G6" i="2"/>
  <c r="L6" i="2"/>
  <c r="M6" i="2"/>
  <c r="N6" i="2"/>
  <c r="O6" i="2"/>
  <c r="P6" i="2"/>
  <c r="Q6" i="2"/>
  <c r="D7" i="2"/>
  <c r="G7" i="2"/>
  <c r="L7" i="2"/>
  <c r="M7" i="2"/>
  <c r="N7" i="2"/>
  <c r="O7" i="2"/>
  <c r="P7" i="2"/>
  <c r="Q7" i="2"/>
  <c r="G8" i="2"/>
  <c r="M8" i="2" s="1"/>
  <c r="L8" i="2"/>
  <c r="N8" i="2"/>
  <c r="Q8" i="2" s="1"/>
  <c r="O8" i="2"/>
  <c r="P8" i="2"/>
  <c r="G9" i="2"/>
  <c r="L9" i="2"/>
  <c r="M9" i="2"/>
  <c r="N9" i="2"/>
  <c r="O9" i="2"/>
  <c r="P9" i="2"/>
  <c r="Q9" i="2"/>
  <c r="G10" i="2"/>
  <c r="M10" i="2" s="1"/>
  <c r="L10" i="2"/>
  <c r="N10" i="2"/>
  <c r="O10" i="2"/>
  <c r="P10" i="2"/>
  <c r="G11" i="2"/>
  <c r="L11" i="2"/>
  <c r="M11" i="2"/>
  <c r="N11" i="2"/>
  <c r="O11" i="2"/>
  <c r="P11" i="2"/>
  <c r="Q11" i="2"/>
  <c r="G12" i="2"/>
  <c r="M12" i="2" s="1"/>
  <c r="L12" i="2"/>
  <c r="N12" i="2"/>
  <c r="O12" i="2"/>
  <c r="P12" i="2"/>
  <c r="S14" i="2"/>
  <c r="R9" i="2" l="1"/>
  <c r="R11" i="2"/>
  <c r="R8" i="2"/>
  <c r="R14" i="2"/>
  <c r="R3" i="2"/>
  <c r="R5" i="2"/>
  <c r="R7" i="2"/>
  <c r="R4" i="2"/>
  <c r="R6" i="2"/>
  <c r="Q10" i="2"/>
  <c r="R10" i="2" s="1"/>
  <c r="Q12" i="2"/>
  <c r="R12" i="2" s="1"/>
  <c r="R2" i="2"/>
  <c r="E15" i="1"/>
</calcChain>
</file>

<file path=xl/sharedStrings.xml><?xml version="1.0" encoding="utf-8"?>
<sst xmlns="http://schemas.openxmlformats.org/spreadsheetml/2006/main" count="148" uniqueCount="103">
  <si>
    <t>ust@ust.is</t>
  </si>
  <si>
    <t>Tölvupóstfang</t>
  </si>
  <si>
    <t>Bréfasímanúmer</t>
  </si>
  <si>
    <t>Símanúmer</t>
  </si>
  <si>
    <t>Reykjavík</t>
  </si>
  <si>
    <t>Bær/staður</t>
  </si>
  <si>
    <t>Suðurlandsbraut 24</t>
  </si>
  <si>
    <t>Heimilisfang</t>
  </si>
  <si>
    <t>Umhverfisstofnun</t>
  </si>
  <si>
    <t>Heiti</t>
  </si>
  <si>
    <t>Lögbært yfirvald sem almenningur getur snúið sér til:</t>
  </si>
  <si>
    <t>Aðferðarfræði</t>
  </si>
  <si>
    <t>(M/C/E)</t>
  </si>
  <si>
    <t>D/R</t>
  </si>
  <si>
    <t>Magn [t/ár]</t>
  </si>
  <si>
    <t>Flutningur hættulauss úrgangs, sem fer yfir viðmiðunargildi (skv. 5. gr.), frá rekstrareiningunni</t>
  </si>
  <si>
    <t>Heimilisfang viðtökustöðvar</t>
  </si>
  <si>
    <t>Heiti og heimilisfang endurnýtis/fargara</t>
  </si>
  <si>
    <t>Til annara landa</t>
  </si>
  <si>
    <t>Innanlands</t>
  </si>
  <si>
    <t>Flutningur hættulegs úrgangs, sem fer yfir viðmiðunargildi (skv. 5. gr.), frá rekstrareiningunni</t>
  </si>
  <si>
    <t>Óhapp [kg/ár]</t>
  </si>
  <si>
    <t>Heildar [kg/ár]</t>
  </si>
  <si>
    <t>M/C/E</t>
  </si>
  <si>
    <t>nafn</t>
  </si>
  <si>
    <t>nr.</t>
  </si>
  <si>
    <t>Losun í aðskilda fráveitu</t>
  </si>
  <si>
    <t>Aðferð</t>
  </si>
  <si>
    <t>Mengunarefni skv. II viðauka</t>
  </si>
  <si>
    <t>Flutningur hvers mengunarefnis af staðnum, sem ætlað er til skólphreinsunar, í magni sem er umfram viðmiðunargildi (samkvæmt II. viðauka)</t>
  </si>
  <si>
    <t>Losun í land</t>
  </si>
  <si>
    <t>Upplýsingar um losun rekstrareiningarinnar í land fyrir hvert mengunarefni sem fer yfir viðmiðunargildi (samkvæmt II. viðauka)</t>
  </si>
  <si>
    <t>C</t>
  </si>
  <si>
    <t>Heildar fosfór</t>
  </si>
  <si>
    <t>Skv. skjali frá UST um útreikning á losun frá fiskeldi</t>
  </si>
  <si>
    <t>Heildar köfnunarefni</t>
  </si>
  <si>
    <t>Losun í vatn</t>
  </si>
  <si>
    <t>Upplýsingar um losun rekstrareiningarinnar í vatn fyrir hvert mengunarefni sem fer yfir viðmiðunargildi (samkvæmt II. viðauka)</t>
  </si>
  <si>
    <t>Losun í andrúmsloft</t>
  </si>
  <si>
    <t>Upplýsingar um losun rekstrareiningarinnar í andrúmsloft fyrir hvert mengunarefni sem fer yfir viðmiðunargildi (samkvæmt II. viðauka)</t>
  </si>
  <si>
    <t>7B</t>
  </si>
  <si>
    <t>IPPC kóði</t>
  </si>
  <si>
    <t>E-PRTR kóði</t>
  </si>
  <si>
    <t>Númer starfsemi</t>
  </si>
  <si>
    <t xml:space="preserve">Öll starfsemi rekstrareiningarinnar samkvæmt I. viðauka (samkvæmt skráningarkerfinu í I. viðauka og IPPC-kóðanum, liggi slíkt fyrir) </t>
  </si>
  <si>
    <t>Reitur fyrir textaupplýsingar eða veffang sem vísar á umhverfis- upplýsingar sem rekstraeining eða móðurfélag vill koma á framfæri</t>
  </si>
  <si>
    <t>Fjöldi starfsmanna</t>
  </si>
  <si>
    <t xml:space="preserve">Allt árið </t>
  </si>
  <si>
    <t>Fjöldi klukkustunda á ári í rekstri</t>
  </si>
  <si>
    <t xml:space="preserve">Fjöldi virkra stöðva á árinu </t>
  </si>
  <si>
    <t>Framleiðslumagn í sjó (kg)</t>
  </si>
  <si>
    <t>Valkvæðar upplýsingar</t>
  </si>
  <si>
    <t>Mikilvægasta atvinnustarfsemin, skv. kóða atvinnugreinaflokkunar</t>
  </si>
  <si>
    <t>0321</t>
  </si>
  <si>
    <t>Kóði atvinnugreinaflokkunar Evrópubandalaganna (4 tölustafir)</t>
  </si>
  <si>
    <t>Vatnasviðsumdæmi</t>
  </si>
  <si>
    <t>Staðsetningarhnit</t>
  </si>
  <si>
    <t>Ísland</t>
  </si>
  <si>
    <t>Land</t>
  </si>
  <si>
    <t>Póstnúmer</t>
  </si>
  <si>
    <t>Tálknafjörður</t>
  </si>
  <si>
    <t>Gileyri seiðaeldi</t>
  </si>
  <si>
    <t>heimilisfang</t>
  </si>
  <si>
    <t>Kennitala rekstraeiningar</t>
  </si>
  <si>
    <t>heiti rekstraeiningar</t>
  </si>
  <si>
    <t>Arnarlax ehf</t>
  </si>
  <si>
    <t>Heiti móðurfélags</t>
  </si>
  <si>
    <t>Upplýsingar um rekstraeininguna</t>
  </si>
  <si>
    <t>Viðmiðunarár</t>
  </si>
  <si>
    <t>10kg</t>
  </si>
  <si>
    <t>Limit</t>
  </si>
  <si>
    <t>Gross biomass increase:</t>
  </si>
  <si>
    <t>Ewos Adapt Flex 80P</t>
  </si>
  <si>
    <t>Ewos</t>
  </si>
  <si>
    <t>Ewos Micro start 040P 20</t>
  </si>
  <si>
    <t>Ewos Micro start 015P</t>
  </si>
  <si>
    <t>Ewos Clear Start 1P</t>
  </si>
  <si>
    <t>Ewos Clear Start 040</t>
  </si>
  <si>
    <t>Ewos Adapt FLEX 40P</t>
  </si>
  <si>
    <t>Nutra Sprint 1mm</t>
  </si>
  <si>
    <t>Skretting</t>
  </si>
  <si>
    <t>Nutra RC 3</t>
  </si>
  <si>
    <t>Nutra RC 2</t>
  </si>
  <si>
    <t>Nutra RC 1,5</t>
  </si>
  <si>
    <t>Nutra RC 1,2</t>
  </si>
  <si>
    <t>Gileyri</t>
  </si>
  <si>
    <t>Total N</t>
  </si>
  <si>
    <t>kg P/tonn</t>
  </si>
  <si>
    <t>Total P</t>
  </si>
  <si>
    <t>DOP [kg]</t>
  </si>
  <si>
    <t>DON [kg]</t>
  </si>
  <si>
    <t>POP [kg]</t>
  </si>
  <si>
    <t>PON [kg]</t>
  </si>
  <si>
    <t>POC [kg]</t>
  </si>
  <si>
    <t>Framleiðsla/lífmassaaukning [tonn]</t>
  </si>
  <si>
    <t>Hlutfall C %</t>
  </si>
  <si>
    <t>Hlutfall P %</t>
  </si>
  <si>
    <t>Hlutfall N %</t>
  </si>
  <si>
    <t>Hlutfall prótín %</t>
  </si>
  <si>
    <t>Þurrvigt fóðurs %</t>
  </si>
  <si>
    <t>Magn fóðurs [kg]</t>
  </si>
  <si>
    <t>Týpa fóðurs</t>
  </si>
  <si>
    <t>Samtals fóður: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</si>
</sst>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5" formatCode="_-* #,##0.0_-;\-* #,##0.0_-;_-* &quot;-&quot;_-;_-@_-"/>
    <numFmt numFmtId="166" formatCode="_-* #,##0.00_-;\-* #,##0.00_-;_-* &quot;-&quot;_-;_-@_-"/>
    <numFmt numFmtId="167" formatCode="_-* #,##0.000_-;\-* #,##0.000_-;_-* &quot;-&quot;_-;_-@_-"/>
    <numFmt numFmtId="168" formatCode="0.0%"/>
    <numFmt numFmtId="169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name val="Times New Roman"/>
      <family val="1"/>
    </font>
    <font>
      <b/>
      <sz val="14"/>
      <color rgb="FF3F3F3F"/>
      <name val="Calibri"/>
      <family val="2"/>
      <scheme val="minor"/>
    </font>
    <font>
      <b/>
      <sz val="14"/>
      <color theme="5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3F3F3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5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7F7F7F"/>
      </right>
      <top style="medium">
        <color indexed="64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139">
    <xf numFmtId="0" fontId="0" fillId="0" borderId="0" xfId="0"/>
    <xf numFmtId="0" fontId="0" fillId="0" borderId="3" xfId="0" applyBorder="1"/>
    <xf numFmtId="0" fontId="5" fillId="0" borderId="3" xfId="4" applyBorder="1" applyAlignment="1" applyProtection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/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0" borderId="0" xfId="0" applyAlignment="1">
      <alignment vertical="top"/>
    </xf>
    <xf numFmtId="0" fontId="0" fillId="0" borderId="10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11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2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3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4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5" xfId="0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Border="1" applyAlignment="1">
      <alignment horizontal="center" wrapText="1"/>
    </xf>
    <xf numFmtId="0" fontId="0" fillId="0" borderId="13" xfId="0" applyBorder="1" applyAlignment="1">
      <alignment horizontal="center" vertical="top" wrapText="1"/>
    </xf>
    <xf numFmtId="0" fontId="0" fillId="0" borderId="9" xfId="0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3" xfId="0" applyBorder="1"/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3" fontId="6" fillId="0" borderId="13" xfId="0" applyNumberFormat="1" applyFont="1" applyBorder="1"/>
    <xf numFmtId="0" fontId="7" fillId="0" borderId="1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8" fillId="0" borderId="0" xfId="0" applyFont="1"/>
    <xf numFmtId="0" fontId="6" fillId="0" borderId="0" xfId="0" applyFont="1"/>
    <xf numFmtId="0" fontId="0" fillId="0" borderId="0" xfId="0" applyProtection="1">
      <protection locked="0"/>
    </xf>
    <xf numFmtId="0" fontId="3" fillId="0" borderId="0" xfId="0" applyFont="1"/>
    <xf numFmtId="41" fontId="0" fillId="0" borderId="0" xfId="0" applyNumberFormat="1"/>
    <xf numFmtId="165" fontId="9" fillId="3" borderId="2" xfId="1" applyNumberFormat="1" applyFont="1" applyFill="1" applyBorder="1" applyAlignment="1">
      <alignment horizontal="center"/>
    </xf>
    <xf numFmtId="41" fontId="9" fillId="3" borderId="2" xfId="1" applyFont="1" applyFill="1" applyBorder="1" applyAlignment="1">
      <alignment horizontal="center"/>
    </xf>
    <xf numFmtId="165" fontId="10" fillId="3" borderId="2" xfId="1" applyNumberFormat="1" applyFont="1" applyFill="1" applyBorder="1" applyAlignment="1">
      <alignment horizontal="center"/>
    </xf>
    <xf numFmtId="165" fontId="11" fillId="4" borderId="0" xfId="3" applyNumberFormat="1" applyFont="1"/>
    <xf numFmtId="0" fontId="1" fillId="4" borderId="0" xfId="3" applyAlignment="1">
      <alignment horizontal="center"/>
    </xf>
    <xf numFmtId="0" fontId="1" fillId="4" borderId="0" xfId="3"/>
    <xf numFmtId="0" fontId="1" fillId="4" borderId="0" xfId="3" applyProtection="1">
      <protection locked="0"/>
    </xf>
    <xf numFmtId="0" fontId="11" fillId="4" borderId="0" xfId="3" applyFont="1" applyBorder="1"/>
    <xf numFmtId="165" fontId="12" fillId="3" borderId="17" xfId="1" applyNumberFormat="1" applyFont="1" applyFill="1" applyBorder="1" applyAlignment="1">
      <alignment horizontal="center"/>
    </xf>
    <xf numFmtId="41" fontId="12" fillId="3" borderId="17" xfId="1" applyFont="1" applyFill="1" applyBorder="1" applyAlignment="1">
      <alignment horizontal="center"/>
    </xf>
    <xf numFmtId="166" fontId="12" fillId="3" borderId="17" xfId="1" applyNumberFormat="1" applyFont="1" applyFill="1" applyBorder="1" applyAlignment="1">
      <alignment horizontal="left"/>
    </xf>
    <xf numFmtId="166" fontId="12" fillId="3" borderId="17" xfId="1" applyNumberFormat="1" applyFont="1" applyFill="1" applyBorder="1" applyAlignment="1">
      <alignment horizontal="center"/>
    </xf>
    <xf numFmtId="167" fontId="2" fillId="2" borderId="18" xfId="1" applyNumberFormat="1" applyFont="1" applyFill="1" applyBorder="1" applyAlignment="1">
      <alignment horizontal="center"/>
    </xf>
    <xf numFmtId="9" fontId="2" fillId="2" borderId="13" xfId="2" applyFont="1" applyFill="1" applyBorder="1" applyAlignment="1">
      <alignment horizontal="center"/>
    </xf>
    <xf numFmtId="10" fontId="12" fillId="3" borderId="13" xfId="2" applyNumberFormat="1" applyFont="1" applyFill="1" applyBorder="1" applyAlignment="1">
      <alignment horizontal="center"/>
    </xf>
    <xf numFmtId="168" fontId="2" fillId="2" borderId="13" xfId="2" applyNumberFormat="1" applyFont="1" applyFill="1" applyBorder="1" applyAlignment="1">
      <alignment horizontal="center"/>
    </xf>
    <xf numFmtId="0" fontId="1" fillId="4" borderId="0" xfId="3" applyBorder="1"/>
    <xf numFmtId="0" fontId="0" fillId="0" borderId="19" xfId="0" applyBorder="1" applyAlignment="1">
      <alignment horizontal="center" vertical="center"/>
    </xf>
    <xf numFmtId="41" fontId="12" fillId="3" borderId="2" xfId="1" applyFont="1" applyFill="1" applyBorder="1" applyAlignment="1">
      <alignment horizontal="center"/>
    </xf>
    <xf numFmtId="167" fontId="2" fillId="2" borderId="20" xfId="1" applyNumberFormat="1" applyFont="1" applyFill="1" applyBorder="1" applyAlignment="1">
      <alignment horizontal="center"/>
    </xf>
    <xf numFmtId="9" fontId="2" fillId="2" borderId="11" xfId="2" applyFont="1" applyFill="1" applyBorder="1" applyAlignment="1">
      <alignment horizontal="center"/>
    </xf>
    <xf numFmtId="10" fontId="12" fillId="3" borderId="11" xfId="2" applyNumberFormat="1" applyFont="1" applyFill="1" applyBorder="1" applyAlignment="1">
      <alignment horizontal="center"/>
    </xf>
    <xf numFmtId="168" fontId="2" fillId="2" borderId="11" xfId="2" applyNumberFormat="1" applyFont="1" applyFill="1" applyBorder="1" applyAlignment="1">
      <alignment horizontal="center"/>
    </xf>
    <xf numFmtId="41" fontId="2" fillId="2" borderId="18" xfId="1" applyFont="1" applyFill="1" applyBorder="1" applyAlignment="1">
      <alignment horizontal="center"/>
    </xf>
    <xf numFmtId="41" fontId="2" fillId="2" borderId="21" xfId="1" applyFont="1" applyFill="1" applyBorder="1" applyAlignment="1">
      <alignment horizontal="center"/>
    </xf>
    <xf numFmtId="9" fontId="2" fillId="2" borderId="22" xfId="2" applyFont="1" applyFill="1" applyBorder="1" applyAlignment="1">
      <alignment horizontal="center"/>
    </xf>
    <xf numFmtId="10" fontId="2" fillId="2" borderId="22" xfId="2" applyNumberFormat="1" applyFont="1" applyFill="1" applyBorder="1" applyAlignment="1">
      <alignment horizontal="center"/>
    </xf>
    <xf numFmtId="10" fontId="12" fillId="3" borderId="23" xfId="2" applyNumberFormat="1" applyFont="1" applyFill="1" applyBorder="1" applyAlignment="1">
      <alignment horizontal="center"/>
    </xf>
    <xf numFmtId="168" fontId="2" fillId="2" borderId="22" xfId="2" applyNumberFormat="1" applyFont="1" applyFill="1" applyBorder="1" applyAlignment="1">
      <alignment horizontal="center"/>
    </xf>
    <xf numFmtId="0" fontId="0" fillId="0" borderId="24" xfId="0" applyBorder="1" applyAlignment="1">
      <alignment horizontal="center" vertical="center"/>
    </xf>
    <xf numFmtId="9" fontId="2" fillId="2" borderId="1" xfId="2" applyFont="1" applyFill="1" applyBorder="1" applyAlignment="1">
      <alignment horizontal="center"/>
    </xf>
    <xf numFmtId="10" fontId="2" fillId="2" borderId="1" xfId="2" applyNumberFormat="1" applyFont="1" applyFill="1" applyBorder="1" applyAlignment="1">
      <alignment horizontal="center"/>
    </xf>
    <xf numFmtId="10" fontId="12" fillId="3" borderId="2" xfId="2" applyNumberFormat="1" applyFont="1" applyFill="1" applyBorder="1" applyAlignment="1">
      <alignment horizontal="center"/>
    </xf>
    <xf numFmtId="168" fontId="2" fillId="2" borderId="1" xfId="2" applyNumberFormat="1" applyFont="1" applyFill="1" applyBorder="1" applyAlignment="1">
      <alignment horizontal="center"/>
    </xf>
    <xf numFmtId="41" fontId="2" fillId="2" borderId="25" xfId="1" applyFont="1" applyFill="1" applyBorder="1" applyAlignment="1">
      <alignment horizontal="center"/>
    </xf>
    <xf numFmtId="9" fontId="2" fillId="2" borderId="26" xfId="2" applyFont="1" applyFill="1" applyBorder="1" applyAlignment="1">
      <alignment horizontal="center"/>
    </xf>
    <xf numFmtId="168" fontId="2" fillId="5" borderId="26" xfId="2" applyNumberFormat="1" applyFont="1" applyFill="1" applyBorder="1" applyAlignment="1">
      <alignment horizontal="center"/>
    </xf>
    <xf numFmtId="10" fontId="12" fillId="3" borderId="27" xfId="2" applyNumberFormat="1" applyFont="1" applyFill="1" applyBorder="1" applyAlignment="1">
      <alignment horizontal="center"/>
    </xf>
    <xf numFmtId="168" fontId="2" fillId="2" borderId="26" xfId="2" applyNumberFormat="1" applyFont="1" applyFill="1" applyBorder="1" applyAlignment="1">
      <alignment horizontal="center"/>
    </xf>
    <xf numFmtId="0" fontId="1" fillId="4" borderId="24" xfId="3" applyBorder="1"/>
    <xf numFmtId="0" fontId="0" fillId="0" borderId="28" xfId="0" applyBorder="1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6" xfId="0" applyBorder="1" applyProtection="1">
      <protection locked="0"/>
    </xf>
    <xf numFmtId="0" fontId="0" fillId="0" borderId="7" xfId="0" applyBorder="1"/>
    <xf numFmtId="10" fontId="2" fillId="2" borderId="13" xfId="2" applyNumberFormat="1" applyFont="1" applyFill="1" applyBorder="1" applyAlignment="1">
      <alignment horizontal="center"/>
    </xf>
    <xf numFmtId="41" fontId="2" fillId="2" borderId="29" xfId="1" applyFont="1" applyFill="1" applyBorder="1" applyAlignment="1">
      <alignment horizontal="center"/>
    </xf>
    <xf numFmtId="41" fontId="2" fillId="2" borderId="30" xfId="1" applyFont="1" applyFill="1" applyBorder="1" applyAlignment="1">
      <alignment horizontal="center"/>
    </xf>
    <xf numFmtId="41" fontId="2" fillId="2" borderId="31" xfId="1" applyFont="1" applyFill="1" applyBorder="1" applyAlignment="1">
      <alignment horizontal="center"/>
    </xf>
    <xf numFmtId="41" fontId="2" fillId="2" borderId="12" xfId="1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" fillId="4" borderId="33" xfId="3" applyBorder="1"/>
    <xf numFmtId="41" fontId="2" fillId="2" borderId="34" xfId="1" applyFont="1" applyFill="1" applyBorder="1" applyAlignment="1">
      <alignment horizontal="center"/>
    </xf>
    <xf numFmtId="9" fontId="2" fillId="2" borderId="35" xfId="2" applyFont="1" applyFill="1" applyBorder="1" applyAlignment="1">
      <alignment horizontal="center"/>
    </xf>
    <xf numFmtId="168" fontId="2" fillId="2" borderId="35" xfId="2" applyNumberFormat="1" applyFont="1" applyFill="1" applyBorder="1" applyAlignment="1">
      <alignment horizontal="center"/>
    </xf>
    <xf numFmtId="10" fontId="12" fillId="3" borderId="35" xfId="2" applyNumberFormat="1" applyFont="1" applyFill="1" applyBorder="1" applyAlignment="1">
      <alignment horizontal="center"/>
    </xf>
    <xf numFmtId="10" fontId="2" fillId="2" borderId="35" xfId="2" applyNumberFormat="1" applyFont="1" applyFill="1" applyBorder="1" applyAlignment="1">
      <alignment horizontal="center"/>
    </xf>
    <xf numFmtId="167" fontId="2" fillId="2" borderId="36" xfId="1" applyNumberFormat="1" applyFont="1" applyFill="1" applyBorder="1" applyAlignment="1">
      <alignment horizontal="center"/>
    </xf>
    <xf numFmtId="0" fontId="1" fillId="4" borderId="0" xfId="3" applyAlignment="1">
      <alignment wrapText="1"/>
    </xf>
    <xf numFmtId="0" fontId="1" fillId="4" borderId="0" xfId="3" applyAlignment="1">
      <alignment horizontal="center" wrapText="1"/>
    </xf>
    <xf numFmtId="169" fontId="0" fillId="0" borderId="6" xfId="0" applyNumberFormat="1" applyBorder="1" applyAlignment="1">
      <alignment horizontal="center"/>
    </xf>
  </cellXfs>
  <cellStyles count="5">
    <cellStyle name="20% - Accent3" xfId="3" builtinId="38"/>
    <cellStyle name="Comma [0]" xfId="1" builtinId="6"/>
    <cellStyle name="Hyperlink" xfId="4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st@ust.i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7E7CE-A34A-469F-9E99-6F6025576B4F}">
  <dimension ref="A1:H70"/>
  <sheetViews>
    <sheetView tabSelected="1" workbookViewId="0">
      <selection activeCell="P32" sqref="P32"/>
    </sheetView>
  </sheetViews>
  <sheetFormatPr defaultRowHeight="14.5" x14ac:dyDescent="0.35"/>
  <cols>
    <col min="7" max="7" width="14" bestFit="1" customWidth="1"/>
    <col min="8" max="8" width="21.54296875" bestFit="1" customWidth="1"/>
  </cols>
  <sheetData>
    <row r="1" spans="1:8" x14ac:dyDescent="0.35">
      <c r="A1" s="65" t="s">
        <v>68</v>
      </c>
      <c r="B1" s="64"/>
      <c r="C1" s="64"/>
      <c r="D1" s="64"/>
      <c r="E1" s="45"/>
      <c r="F1" s="45"/>
      <c r="G1" s="45"/>
      <c r="H1" s="45"/>
    </row>
    <row r="2" spans="1:8" x14ac:dyDescent="0.35">
      <c r="A2" s="65" t="s">
        <v>67</v>
      </c>
      <c r="B2" s="64"/>
      <c r="C2" s="64"/>
      <c r="D2" s="64"/>
      <c r="E2" s="45">
        <v>2023</v>
      </c>
      <c r="F2" s="45"/>
      <c r="G2" s="45"/>
      <c r="H2" s="45"/>
    </row>
    <row r="3" spans="1:8" x14ac:dyDescent="0.35">
      <c r="A3" s="63" t="s">
        <v>66</v>
      </c>
      <c r="B3" s="62"/>
      <c r="C3" s="62"/>
      <c r="D3" s="62"/>
      <c r="E3" s="54" t="s">
        <v>65</v>
      </c>
      <c r="F3" s="54"/>
      <c r="G3" s="54"/>
      <c r="H3" s="54"/>
    </row>
    <row r="4" spans="1:8" x14ac:dyDescent="0.35">
      <c r="A4" s="61" t="s">
        <v>64</v>
      </c>
      <c r="B4" s="60"/>
      <c r="C4" s="60"/>
      <c r="D4" s="60"/>
      <c r="E4" s="51" t="s">
        <v>61</v>
      </c>
      <c r="F4" s="51"/>
      <c r="G4" s="51"/>
      <c r="H4" s="51"/>
    </row>
    <row r="5" spans="1:8" x14ac:dyDescent="0.35">
      <c r="A5" s="61" t="s">
        <v>63</v>
      </c>
      <c r="B5" s="60"/>
      <c r="C5" s="60"/>
      <c r="D5" s="60"/>
      <c r="E5" s="51">
        <v>5803100600</v>
      </c>
      <c r="F5" s="51"/>
      <c r="G5" s="51"/>
      <c r="H5" s="51"/>
    </row>
    <row r="6" spans="1:8" x14ac:dyDescent="0.35">
      <c r="A6" s="61" t="s">
        <v>62</v>
      </c>
      <c r="B6" s="60"/>
      <c r="C6" s="60"/>
      <c r="D6" s="60"/>
      <c r="E6" s="51" t="s">
        <v>61</v>
      </c>
      <c r="F6" s="51"/>
      <c r="G6" s="51"/>
      <c r="H6" s="51"/>
    </row>
    <row r="7" spans="1:8" x14ac:dyDescent="0.35">
      <c r="A7" s="61" t="s">
        <v>5</v>
      </c>
      <c r="B7" s="60"/>
      <c r="C7" s="60"/>
      <c r="D7" s="60"/>
      <c r="E7" s="51" t="s">
        <v>60</v>
      </c>
      <c r="F7" s="51"/>
      <c r="G7" s="51"/>
      <c r="H7" s="51"/>
    </row>
    <row r="8" spans="1:8" x14ac:dyDescent="0.35">
      <c r="A8" s="61" t="s">
        <v>59</v>
      </c>
      <c r="B8" s="60"/>
      <c r="C8" s="60"/>
      <c r="D8" s="60"/>
      <c r="E8" s="51">
        <v>450</v>
      </c>
      <c r="F8" s="51"/>
      <c r="G8" s="51"/>
      <c r="H8" s="51"/>
    </row>
    <row r="9" spans="1:8" x14ac:dyDescent="0.35">
      <c r="A9" s="61" t="s">
        <v>58</v>
      </c>
      <c r="B9" s="60"/>
      <c r="C9" s="60"/>
      <c r="D9" s="60"/>
      <c r="E9" s="51" t="s">
        <v>57</v>
      </c>
      <c r="F9" s="51"/>
      <c r="G9" s="51"/>
      <c r="H9" s="51"/>
    </row>
    <row r="10" spans="1:8" x14ac:dyDescent="0.35">
      <c r="A10" s="60" t="s">
        <v>56</v>
      </c>
      <c r="B10" s="60"/>
      <c r="C10" s="60"/>
      <c r="D10" s="60"/>
      <c r="E10" s="71"/>
      <c r="F10" s="72"/>
      <c r="H10" s="71"/>
    </row>
    <row r="11" spans="1:8" x14ac:dyDescent="0.35">
      <c r="A11" s="63" t="s">
        <v>55</v>
      </c>
      <c r="B11" s="62"/>
      <c r="C11" s="62"/>
      <c r="D11" s="62"/>
      <c r="E11" s="54"/>
      <c r="F11" s="54"/>
      <c r="G11" s="54"/>
      <c r="H11" s="54"/>
    </row>
    <row r="12" spans="1:8" x14ac:dyDescent="0.35">
      <c r="A12" s="70" t="s">
        <v>54</v>
      </c>
      <c r="B12" s="69"/>
      <c r="C12" s="69"/>
      <c r="D12" s="69"/>
      <c r="E12" s="68" t="s">
        <v>53</v>
      </c>
      <c r="F12" s="68"/>
      <c r="G12" s="68"/>
      <c r="H12" s="68"/>
    </row>
    <row r="13" spans="1:8" x14ac:dyDescent="0.35">
      <c r="A13" s="67" t="s">
        <v>52</v>
      </c>
      <c r="B13" s="66"/>
      <c r="C13" s="66"/>
      <c r="D13" s="66"/>
      <c r="E13" s="57"/>
      <c r="F13" s="57"/>
      <c r="G13" s="57"/>
      <c r="H13" s="57"/>
    </row>
    <row r="14" spans="1:8" x14ac:dyDescent="0.35">
      <c r="A14" s="65" t="s">
        <v>51</v>
      </c>
      <c r="B14" s="64"/>
      <c r="C14" s="64"/>
      <c r="D14" s="64"/>
      <c r="E14" s="45"/>
      <c r="F14" s="45"/>
      <c r="G14" s="45"/>
      <c r="H14" s="45"/>
    </row>
    <row r="15" spans="1:8" x14ac:dyDescent="0.35">
      <c r="A15" s="63" t="s">
        <v>50</v>
      </c>
      <c r="B15" s="62"/>
      <c r="C15" s="62"/>
      <c r="D15" s="62"/>
      <c r="E15" s="138">
        <f>'Gileyri 2023'!J14</f>
        <v>261.60000000000002</v>
      </c>
      <c r="F15" s="138"/>
      <c r="G15" s="138"/>
      <c r="H15" s="138"/>
    </row>
    <row r="16" spans="1:8" x14ac:dyDescent="0.35">
      <c r="A16" s="61" t="s">
        <v>49</v>
      </c>
      <c r="B16" s="60"/>
      <c r="C16" s="60"/>
      <c r="D16" s="60"/>
      <c r="E16" s="51">
        <v>1</v>
      </c>
      <c r="F16" s="51"/>
      <c r="G16" s="51"/>
      <c r="H16" s="51"/>
    </row>
    <row r="17" spans="1:8" x14ac:dyDescent="0.35">
      <c r="A17" s="61" t="s">
        <v>48</v>
      </c>
      <c r="B17" s="60"/>
      <c r="C17" s="60"/>
      <c r="D17" s="60"/>
      <c r="E17" s="51" t="s">
        <v>47</v>
      </c>
      <c r="F17" s="51"/>
      <c r="G17" s="51"/>
      <c r="H17" s="51"/>
    </row>
    <row r="18" spans="1:8" x14ac:dyDescent="0.35">
      <c r="A18" s="61" t="s">
        <v>46</v>
      </c>
      <c r="B18" s="60"/>
      <c r="C18" s="60"/>
      <c r="D18" s="60"/>
      <c r="E18" s="51">
        <v>5</v>
      </c>
      <c r="F18" s="51"/>
      <c r="G18" s="51"/>
      <c r="H18" s="51"/>
    </row>
    <row r="19" spans="1:8" x14ac:dyDescent="0.35">
      <c r="A19" s="59" t="s">
        <v>45</v>
      </c>
      <c r="B19" s="58"/>
      <c r="C19" s="58"/>
      <c r="D19" s="58"/>
      <c r="E19" s="57"/>
      <c r="F19" s="57"/>
      <c r="G19" s="57"/>
      <c r="H19" s="57"/>
    </row>
    <row r="20" spans="1:8" x14ac:dyDescent="0.35">
      <c r="A20" s="31" t="s">
        <v>44</v>
      </c>
      <c r="B20" s="30"/>
      <c r="C20" s="30"/>
      <c r="D20" s="30"/>
      <c r="E20" s="30"/>
      <c r="F20" s="30"/>
      <c r="G20" s="30"/>
      <c r="H20" s="30"/>
    </row>
    <row r="21" spans="1:8" x14ac:dyDescent="0.35">
      <c r="A21" s="56" t="s">
        <v>43</v>
      </c>
      <c r="B21" s="55"/>
      <c r="C21" s="56" t="s">
        <v>42</v>
      </c>
      <c r="D21" s="55"/>
      <c r="E21" s="56" t="s">
        <v>41</v>
      </c>
      <c r="F21" s="55"/>
      <c r="G21" s="54"/>
      <c r="H21" s="54"/>
    </row>
    <row r="22" spans="1:8" x14ac:dyDescent="0.35">
      <c r="A22" s="11"/>
      <c r="B22" s="53"/>
      <c r="C22" s="11" t="s">
        <v>40</v>
      </c>
      <c r="D22" s="53"/>
      <c r="E22" s="10"/>
      <c r="F22" s="53"/>
      <c r="G22" s="51"/>
      <c r="H22" s="51"/>
    </row>
    <row r="23" spans="1:8" x14ac:dyDescent="0.35">
      <c r="A23" s="7"/>
      <c r="B23" s="52"/>
      <c r="C23" s="7"/>
      <c r="D23" s="52"/>
      <c r="E23" s="6"/>
      <c r="F23" s="52"/>
      <c r="G23" s="51"/>
      <c r="H23" s="51"/>
    </row>
    <row r="24" spans="1:8" x14ac:dyDescent="0.35">
      <c r="A24" s="7"/>
      <c r="B24" s="52"/>
      <c r="C24" s="7"/>
      <c r="D24" s="52"/>
      <c r="E24" s="6"/>
      <c r="F24" s="52"/>
      <c r="G24" s="51"/>
      <c r="H24" s="51"/>
    </row>
    <row r="25" spans="1:8" x14ac:dyDescent="0.35">
      <c r="A25" s="31" t="s">
        <v>39</v>
      </c>
      <c r="B25" s="30"/>
      <c r="C25" s="30"/>
      <c r="D25" s="30"/>
      <c r="E25" s="30"/>
      <c r="F25" s="30"/>
      <c r="G25" s="30"/>
      <c r="H25" s="30"/>
    </row>
    <row r="26" spans="1:8" x14ac:dyDescent="0.35">
      <c r="A26" s="43" t="s">
        <v>28</v>
      </c>
      <c r="B26" s="45"/>
      <c r="C26" s="42"/>
      <c r="D26" s="43" t="s">
        <v>27</v>
      </c>
      <c r="E26" s="45"/>
      <c r="F26" s="42"/>
      <c r="G26" s="43" t="s">
        <v>38</v>
      </c>
      <c r="H26" s="45"/>
    </row>
    <row r="27" spans="1:8" x14ac:dyDescent="0.35">
      <c r="A27" s="44" t="s">
        <v>25</v>
      </c>
      <c r="B27" s="43" t="s">
        <v>24</v>
      </c>
      <c r="C27" s="42"/>
      <c r="D27" s="44" t="s">
        <v>23</v>
      </c>
      <c r="E27" s="43" t="s">
        <v>11</v>
      </c>
      <c r="F27" s="42"/>
      <c r="G27" s="44" t="s">
        <v>22</v>
      </c>
      <c r="H27" s="32" t="s">
        <v>21</v>
      </c>
    </row>
    <row r="28" spans="1:8" x14ac:dyDescent="0.35">
      <c r="A28" s="41"/>
      <c r="B28" s="43"/>
      <c r="C28" s="42"/>
      <c r="D28" s="41"/>
      <c r="E28" s="43"/>
      <c r="F28" s="42"/>
      <c r="G28" s="41"/>
      <c r="H28" s="32"/>
    </row>
    <row r="29" spans="1:8" x14ac:dyDescent="0.35">
      <c r="A29" s="41"/>
      <c r="B29" s="43"/>
      <c r="C29" s="42"/>
      <c r="D29" s="41"/>
      <c r="E29" s="43"/>
      <c r="F29" s="42"/>
      <c r="G29" s="41"/>
      <c r="H29" s="32"/>
    </row>
    <row r="30" spans="1:8" x14ac:dyDescent="0.35">
      <c r="A30" s="41"/>
      <c r="B30" s="43"/>
      <c r="C30" s="42"/>
      <c r="D30" s="41"/>
      <c r="E30" s="43"/>
      <c r="F30" s="42"/>
      <c r="G30" s="41"/>
      <c r="H30" s="32"/>
    </row>
    <row r="31" spans="1:8" x14ac:dyDescent="0.35">
      <c r="A31" s="31" t="s">
        <v>37</v>
      </c>
      <c r="B31" s="30"/>
      <c r="C31" s="30"/>
      <c r="D31" s="30"/>
      <c r="E31" s="30"/>
      <c r="F31" s="30"/>
      <c r="G31" s="30"/>
      <c r="H31" s="30"/>
    </row>
    <row r="32" spans="1:8" x14ac:dyDescent="0.35">
      <c r="A32" s="43" t="s">
        <v>28</v>
      </c>
      <c r="B32" s="45"/>
      <c r="C32" s="42"/>
      <c r="D32" s="43" t="s">
        <v>27</v>
      </c>
      <c r="E32" s="45"/>
      <c r="F32" s="42"/>
      <c r="G32" s="43" t="s">
        <v>36</v>
      </c>
      <c r="H32" s="45"/>
    </row>
    <row r="33" spans="1:8" x14ac:dyDescent="0.35">
      <c r="A33" s="44" t="s">
        <v>25</v>
      </c>
      <c r="B33" s="43" t="s">
        <v>24</v>
      </c>
      <c r="C33" s="42"/>
      <c r="D33" s="44" t="s">
        <v>23</v>
      </c>
      <c r="E33" s="43" t="s">
        <v>11</v>
      </c>
      <c r="F33" s="42"/>
      <c r="G33" s="44" t="s">
        <v>22</v>
      </c>
      <c r="H33" s="32" t="s">
        <v>21</v>
      </c>
    </row>
    <row r="34" spans="1:8" ht="31.5" customHeight="1" x14ac:dyDescent="0.35">
      <c r="A34" s="41">
        <v>12</v>
      </c>
      <c r="B34" s="21" t="s">
        <v>35</v>
      </c>
      <c r="C34" s="20"/>
      <c r="D34" s="41" t="s">
        <v>32</v>
      </c>
      <c r="E34" s="50" t="s">
        <v>34</v>
      </c>
      <c r="F34" s="49"/>
      <c r="G34" s="46">
        <f>'Gileyri 2023'!M14+'Gileyri 2023'!O14</f>
        <v>10960.102379520002</v>
      </c>
      <c r="H34" s="32"/>
    </row>
    <row r="35" spans="1:8" ht="26.25" customHeight="1" x14ac:dyDescent="0.35">
      <c r="A35" s="41">
        <v>13</v>
      </c>
      <c r="B35" s="21" t="s">
        <v>33</v>
      </c>
      <c r="C35" s="20"/>
      <c r="D35" s="41" t="s">
        <v>32</v>
      </c>
      <c r="E35" s="48"/>
      <c r="F35" s="47"/>
      <c r="G35" s="46">
        <f>'Gileyri 2023'!Q14</f>
        <v>2056.3456233600004</v>
      </c>
      <c r="H35" s="32"/>
    </row>
    <row r="36" spans="1:8" x14ac:dyDescent="0.35">
      <c r="A36" s="31" t="s">
        <v>31</v>
      </c>
      <c r="B36" s="30"/>
      <c r="C36" s="30"/>
      <c r="D36" s="30"/>
      <c r="E36" s="30"/>
      <c r="F36" s="30"/>
      <c r="G36" s="30"/>
      <c r="H36" s="30"/>
    </row>
    <row r="37" spans="1:8" x14ac:dyDescent="0.35">
      <c r="A37" s="43" t="s">
        <v>28</v>
      </c>
      <c r="B37" s="45"/>
      <c r="C37" s="42"/>
      <c r="D37" s="43" t="s">
        <v>27</v>
      </c>
      <c r="E37" s="45"/>
      <c r="F37" s="42"/>
      <c r="G37" s="43" t="s">
        <v>30</v>
      </c>
      <c r="H37" s="45"/>
    </row>
    <row r="38" spans="1:8" x14ac:dyDescent="0.35">
      <c r="A38" s="44" t="s">
        <v>25</v>
      </c>
      <c r="B38" s="43" t="s">
        <v>24</v>
      </c>
      <c r="C38" s="42"/>
      <c r="D38" s="44" t="s">
        <v>23</v>
      </c>
      <c r="E38" s="43" t="s">
        <v>11</v>
      </c>
      <c r="F38" s="42"/>
      <c r="G38" s="44" t="s">
        <v>22</v>
      </c>
      <c r="H38" s="32" t="s">
        <v>21</v>
      </c>
    </row>
    <row r="39" spans="1:8" x14ac:dyDescent="0.35">
      <c r="A39" s="41"/>
      <c r="B39" s="43"/>
      <c r="C39" s="42"/>
      <c r="D39" s="41"/>
      <c r="E39" s="43"/>
      <c r="F39" s="42"/>
      <c r="G39" s="41"/>
      <c r="H39" s="32"/>
    </row>
    <row r="40" spans="1:8" x14ac:dyDescent="0.35">
      <c r="A40" s="41"/>
      <c r="B40" s="43"/>
      <c r="C40" s="42"/>
      <c r="D40" s="41"/>
      <c r="E40" s="43"/>
      <c r="F40" s="42"/>
      <c r="G40" s="41"/>
      <c r="H40" s="32"/>
    </row>
    <row r="41" spans="1:8" x14ac:dyDescent="0.35">
      <c r="A41" s="41"/>
      <c r="B41" s="43"/>
      <c r="C41" s="42"/>
      <c r="D41" s="41"/>
      <c r="E41" s="43"/>
      <c r="F41" s="42"/>
      <c r="G41" s="41"/>
      <c r="H41" s="32"/>
    </row>
    <row r="42" spans="1:8" x14ac:dyDescent="0.35">
      <c r="A42" s="31" t="s">
        <v>29</v>
      </c>
      <c r="B42" s="30"/>
      <c r="C42" s="30"/>
      <c r="D42" s="30"/>
      <c r="E42" s="30"/>
      <c r="F42" s="30"/>
      <c r="G42" s="30"/>
      <c r="H42" s="30"/>
    </row>
    <row r="43" spans="1:8" x14ac:dyDescent="0.35">
      <c r="A43" s="43" t="s">
        <v>28</v>
      </c>
      <c r="B43" s="45"/>
      <c r="C43" s="42"/>
      <c r="D43" s="43" t="s">
        <v>27</v>
      </c>
      <c r="E43" s="45"/>
      <c r="F43" s="42"/>
      <c r="G43" s="43" t="s">
        <v>26</v>
      </c>
      <c r="H43" s="45"/>
    </row>
    <row r="44" spans="1:8" x14ac:dyDescent="0.35">
      <c r="A44" s="44" t="s">
        <v>25</v>
      </c>
      <c r="B44" s="43" t="s">
        <v>24</v>
      </c>
      <c r="C44" s="42"/>
      <c r="D44" s="44" t="s">
        <v>23</v>
      </c>
      <c r="E44" s="43" t="s">
        <v>11</v>
      </c>
      <c r="F44" s="42"/>
      <c r="G44" s="44" t="s">
        <v>22</v>
      </c>
      <c r="H44" s="32" t="s">
        <v>21</v>
      </c>
    </row>
    <row r="45" spans="1:8" x14ac:dyDescent="0.35">
      <c r="A45" s="41"/>
      <c r="B45" s="43"/>
      <c r="C45" s="42"/>
      <c r="D45" s="41"/>
      <c r="E45" s="43"/>
      <c r="F45" s="42"/>
      <c r="G45" s="41"/>
      <c r="H45" s="32"/>
    </row>
    <row r="46" spans="1:8" x14ac:dyDescent="0.35">
      <c r="A46" s="41"/>
      <c r="B46" s="43"/>
      <c r="C46" s="42"/>
      <c r="D46" s="41"/>
      <c r="E46" s="43"/>
      <c r="F46" s="42"/>
      <c r="G46" s="41"/>
      <c r="H46" s="32"/>
    </row>
    <row r="47" spans="1:8" x14ac:dyDescent="0.35">
      <c r="A47" s="41"/>
      <c r="B47" s="43"/>
      <c r="C47" s="42"/>
      <c r="D47" s="41"/>
      <c r="E47" s="43"/>
      <c r="F47" s="42"/>
      <c r="G47" s="41"/>
      <c r="H47" s="32"/>
    </row>
    <row r="48" spans="1:8" x14ac:dyDescent="0.35">
      <c r="A48" s="31" t="s">
        <v>20</v>
      </c>
      <c r="B48" s="30"/>
      <c r="C48" s="30"/>
      <c r="D48" s="30"/>
      <c r="E48" s="30"/>
      <c r="F48" s="30"/>
      <c r="G48" s="30"/>
      <c r="H48" s="30"/>
    </row>
    <row r="49" spans="1:8" x14ac:dyDescent="0.35">
      <c r="A49" s="40" t="s">
        <v>19</v>
      </c>
      <c r="B49" s="39"/>
    </row>
    <row r="50" spans="1:8" ht="29" x14ac:dyDescent="0.35">
      <c r="A50" s="38" t="s">
        <v>14</v>
      </c>
      <c r="B50" s="37" t="s">
        <v>13</v>
      </c>
      <c r="C50" s="36" t="s">
        <v>12</v>
      </c>
      <c r="D50" s="34" t="s">
        <v>11</v>
      </c>
      <c r="E50" s="33"/>
    </row>
    <row r="51" spans="1:8" x14ac:dyDescent="0.35">
      <c r="A51" s="24"/>
      <c r="B51" s="23"/>
      <c r="C51" s="22"/>
      <c r="D51" s="21"/>
      <c r="E51" s="20"/>
      <c r="F51" s="14"/>
      <c r="G51" s="14"/>
    </row>
    <row r="52" spans="1:8" x14ac:dyDescent="0.35">
      <c r="A52" s="24"/>
      <c r="B52" s="23"/>
      <c r="C52" s="22"/>
      <c r="D52" s="21"/>
      <c r="E52" s="20"/>
      <c r="F52" s="14"/>
      <c r="G52" s="14"/>
    </row>
    <row r="53" spans="1:8" x14ac:dyDescent="0.35">
      <c r="A53" s="24"/>
      <c r="B53" s="23"/>
      <c r="C53" s="22"/>
      <c r="D53" s="21"/>
      <c r="E53" s="20"/>
      <c r="F53" s="14"/>
      <c r="G53" s="14"/>
    </row>
    <row r="54" spans="1:8" x14ac:dyDescent="0.35">
      <c r="A54" s="40" t="s">
        <v>18</v>
      </c>
      <c r="B54" s="39"/>
    </row>
    <row r="55" spans="1:8" ht="29" x14ac:dyDescent="0.35">
      <c r="A55" s="38" t="s">
        <v>14</v>
      </c>
      <c r="B55" s="37" t="s">
        <v>13</v>
      </c>
      <c r="C55" s="36" t="s">
        <v>12</v>
      </c>
      <c r="D55" s="34" t="s">
        <v>11</v>
      </c>
      <c r="E55" s="33"/>
      <c r="F55" s="21" t="s">
        <v>17</v>
      </c>
      <c r="G55" s="20"/>
      <c r="H55" s="35" t="s">
        <v>16</v>
      </c>
    </row>
    <row r="56" spans="1:8" x14ac:dyDescent="0.35">
      <c r="A56" s="24"/>
      <c r="B56" s="23"/>
      <c r="C56" s="22"/>
      <c r="D56" s="21"/>
      <c r="E56" s="20"/>
      <c r="F56" s="34"/>
      <c r="G56" s="33"/>
      <c r="H56" s="32"/>
    </row>
    <row r="57" spans="1:8" x14ac:dyDescent="0.35">
      <c r="A57" s="24"/>
      <c r="B57" s="23"/>
      <c r="C57" s="22"/>
      <c r="D57" s="21"/>
      <c r="E57" s="20"/>
      <c r="F57" s="34"/>
      <c r="G57" s="33"/>
      <c r="H57" s="32"/>
    </row>
    <row r="58" spans="1:8" x14ac:dyDescent="0.35">
      <c r="A58" s="24"/>
      <c r="B58" s="23"/>
      <c r="C58" s="22"/>
      <c r="D58" s="21"/>
      <c r="E58" s="20"/>
      <c r="F58" s="34"/>
      <c r="G58" s="33"/>
      <c r="H58" s="32"/>
    </row>
    <row r="59" spans="1:8" x14ac:dyDescent="0.35">
      <c r="A59" s="31" t="s">
        <v>15</v>
      </c>
      <c r="B59" s="30"/>
      <c r="C59" s="30"/>
      <c r="D59" s="30"/>
      <c r="E59" s="30"/>
      <c r="F59" s="30"/>
      <c r="G59" s="30"/>
      <c r="H59" s="30"/>
    </row>
    <row r="60" spans="1:8" ht="29" x14ac:dyDescent="0.35">
      <c r="A60" s="29" t="s">
        <v>14</v>
      </c>
      <c r="B60" s="28" t="s">
        <v>13</v>
      </c>
      <c r="C60" s="27" t="s">
        <v>12</v>
      </c>
      <c r="D60" s="26" t="s">
        <v>11</v>
      </c>
      <c r="E60" s="25"/>
    </row>
    <row r="61" spans="1:8" x14ac:dyDescent="0.35">
      <c r="A61" s="24"/>
      <c r="B61" s="23"/>
      <c r="C61" s="22"/>
      <c r="D61" s="21"/>
      <c r="E61" s="20"/>
      <c r="F61" s="14"/>
      <c r="G61" s="14"/>
    </row>
    <row r="62" spans="1:8" x14ac:dyDescent="0.35">
      <c r="A62" s="24"/>
      <c r="B62" s="23"/>
      <c r="C62" s="22"/>
      <c r="D62" s="21"/>
      <c r="E62" s="20"/>
      <c r="F62" s="14"/>
      <c r="G62" s="14"/>
    </row>
    <row r="63" spans="1:8" x14ac:dyDescent="0.35">
      <c r="A63" s="19"/>
      <c r="B63" s="18"/>
      <c r="C63" s="17"/>
      <c r="D63" s="16"/>
      <c r="E63" s="15"/>
      <c r="F63" s="14"/>
      <c r="G63" s="14"/>
    </row>
    <row r="64" spans="1:8" x14ac:dyDescent="0.35">
      <c r="A64" s="13" t="s">
        <v>10</v>
      </c>
      <c r="B64" s="12"/>
      <c r="C64" s="12"/>
      <c r="D64" s="12"/>
      <c r="E64" s="12"/>
      <c r="F64" s="12"/>
      <c r="G64" s="12"/>
      <c r="H64" s="12"/>
    </row>
    <row r="65" spans="1:8" x14ac:dyDescent="0.35">
      <c r="A65" s="11" t="s">
        <v>9</v>
      </c>
      <c r="B65" s="10"/>
      <c r="C65" s="9" t="s">
        <v>8</v>
      </c>
      <c r="D65" s="8"/>
      <c r="E65" s="8"/>
      <c r="F65" s="8"/>
      <c r="G65" s="8"/>
      <c r="H65" s="8"/>
    </row>
    <row r="66" spans="1:8" x14ac:dyDescent="0.35">
      <c r="A66" s="7" t="s">
        <v>7</v>
      </c>
      <c r="B66" s="6"/>
      <c r="C66" s="5" t="s">
        <v>6</v>
      </c>
    </row>
    <row r="67" spans="1:8" x14ac:dyDescent="0.35">
      <c r="A67" s="7" t="s">
        <v>5</v>
      </c>
      <c r="B67" s="6"/>
      <c r="C67" s="5" t="s">
        <v>4</v>
      </c>
    </row>
    <row r="68" spans="1:8" x14ac:dyDescent="0.35">
      <c r="A68" s="7" t="s">
        <v>3</v>
      </c>
      <c r="B68" s="6"/>
      <c r="C68" s="5">
        <v>5912000</v>
      </c>
    </row>
    <row r="69" spans="1:8" x14ac:dyDescent="0.35">
      <c r="A69" s="7" t="s">
        <v>2</v>
      </c>
      <c r="B69" s="6"/>
      <c r="C69" s="5">
        <v>5912020</v>
      </c>
    </row>
    <row r="70" spans="1:8" x14ac:dyDescent="0.35">
      <c r="A70" s="4" t="s">
        <v>1</v>
      </c>
      <c r="B70" s="3"/>
      <c r="C70" s="2" t="s">
        <v>0</v>
      </c>
      <c r="D70" s="1"/>
      <c r="E70" s="1"/>
      <c r="F70" s="1"/>
      <c r="G70" s="1"/>
      <c r="H70" s="1"/>
    </row>
  </sheetData>
  <mergeCells count="126">
    <mergeCell ref="A1:D1"/>
    <mergeCell ref="E1:H1"/>
    <mergeCell ref="A2:D2"/>
    <mergeCell ref="E2:H2"/>
    <mergeCell ref="A3:D3"/>
    <mergeCell ref="E3:H3"/>
    <mergeCell ref="A4:D4"/>
    <mergeCell ref="E4:H4"/>
    <mergeCell ref="A5:D5"/>
    <mergeCell ref="E5:H5"/>
    <mergeCell ref="A6:D6"/>
    <mergeCell ref="E6:H6"/>
    <mergeCell ref="A7:D7"/>
    <mergeCell ref="E7:H7"/>
    <mergeCell ref="A8:D8"/>
    <mergeCell ref="E8:H8"/>
    <mergeCell ref="A9:D9"/>
    <mergeCell ref="E9:H9"/>
    <mergeCell ref="A10:D10"/>
    <mergeCell ref="A11:D11"/>
    <mergeCell ref="E11:H11"/>
    <mergeCell ref="A12:D12"/>
    <mergeCell ref="E12:H12"/>
    <mergeCell ref="A13:D13"/>
    <mergeCell ref="E13:H13"/>
    <mergeCell ref="A14:D14"/>
    <mergeCell ref="E14:H14"/>
    <mergeCell ref="A15:D15"/>
    <mergeCell ref="E15:H15"/>
    <mergeCell ref="A16:D16"/>
    <mergeCell ref="E16:H16"/>
    <mergeCell ref="A17:D17"/>
    <mergeCell ref="E17:H17"/>
    <mergeCell ref="A18:D18"/>
    <mergeCell ref="E18:H18"/>
    <mergeCell ref="A19:D19"/>
    <mergeCell ref="E19:H19"/>
    <mergeCell ref="A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H25"/>
    <mergeCell ref="A26:C26"/>
    <mergeCell ref="D26:F26"/>
    <mergeCell ref="G26:H26"/>
    <mergeCell ref="B27:C27"/>
    <mergeCell ref="E27:F27"/>
    <mergeCell ref="B28:C28"/>
    <mergeCell ref="E28:F28"/>
    <mergeCell ref="B29:C29"/>
    <mergeCell ref="E29:F29"/>
    <mergeCell ref="B30:C30"/>
    <mergeCell ref="E30:F30"/>
    <mergeCell ref="A31:H31"/>
    <mergeCell ref="A32:C32"/>
    <mergeCell ref="D32:F32"/>
    <mergeCell ref="G32:H32"/>
    <mergeCell ref="B33:C33"/>
    <mergeCell ref="E33:F33"/>
    <mergeCell ref="B34:C34"/>
    <mergeCell ref="E34:F35"/>
    <mergeCell ref="B35:C35"/>
    <mergeCell ref="A36:H36"/>
    <mergeCell ref="A37:C37"/>
    <mergeCell ref="D37:F37"/>
    <mergeCell ref="G37:H37"/>
    <mergeCell ref="B38:C38"/>
    <mergeCell ref="E38:F38"/>
    <mergeCell ref="B39:C39"/>
    <mergeCell ref="E39:F39"/>
    <mergeCell ref="B40:C40"/>
    <mergeCell ref="E40:F40"/>
    <mergeCell ref="B41:C41"/>
    <mergeCell ref="E41:F41"/>
    <mergeCell ref="A42:H42"/>
    <mergeCell ref="A43:C43"/>
    <mergeCell ref="D43:F43"/>
    <mergeCell ref="G43:H43"/>
    <mergeCell ref="B44:C44"/>
    <mergeCell ref="E44:F44"/>
    <mergeCell ref="B45:C45"/>
    <mergeCell ref="E45:F45"/>
    <mergeCell ref="B46:C46"/>
    <mergeCell ref="E46:F46"/>
    <mergeCell ref="B47:C47"/>
    <mergeCell ref="E47:F47"/>
    <mergeCell ref="A48:H48"/>
    <mergeCell ref="A49:B49"/>
    <mergeCell ref="D50:E50"/>
    <mergeCell ref="D51:E51"/>
    <mergeCell ref="D52:E52"/>
    <mergeCell ref="D53:E53"/>
    <mergeCell ref="A54:B54"/>
    <mergeCell ref="D55:E55"/>
    <mergeCell ref="F55:G55"/>
    <mergeCell ref="D56:E56"/>
    <mergeCell ref="F56:G56"/>
    <mergeCell ref="D57:E57"/>
    <mergeCell ref="F57:G57"/>
    <mergeCell ref="D58:E58"/>
    <mergeCell ref="F58:G58"/>
    <mergeCell ref="A59:H59"/>
    <mergeCell ref="D60:E60"/>
    <mergeCell ref="A67:B67"/>
    <mergeCell ref="A68:B68"/>
    <mergeCell ref="A69:B69"/>
    <mergeCell ref="A70:B70"/>
    <mergeCell ref="D61:E61"/>
    <mergeCell ref="D62:E62"/>
    <mergeCell ref="D63:E63"/>
    <mergeCell ref="A64:H64"/>
    <mergeCell ref="A65:B65"/>
    <mergeCell ref="A66:B66"/>
  </mergeCells>
  <hyperlinks>
    <hyperlink ref="C70" r:id="rId1" xr:uid="{4DA4C51A-F262-4B64-AB7B-6B663A7459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C18AF-0E26-4E01-8FDF-3152D864D4A9}">
  <dimension ref="A1:T35"/>
  <sheetViews>
    <sheetView topLeftCell="D1" workbookViewId="0">
      <selection activeCell="E24" sqref="E24"/>
    </sheetView>
  </sheetViews>
  <sheetFormatPr defaultColWidth="15.7265625" defaultRowHeight="14.5" x14ac:dyDescent="0.35"/>
  <cols>
    <col min="1" max="2" width="22.1796875" customWidth="1"/>
    <col min="3" max="3" width="28.26953125" customWidth="1"/>
    <col min="4" max="4" width="16" bestFit="1" customWidth="1"/>
    <col min="7" max="7" width="12.26953125" style="73" customWidth="1"/>
    <col min="8" max="8" width="11.81640625" customWidth="1"/>
    <col min="9" max="9" width="12.26953125" customWidth="1"/>
    <col min="10" max="10" width="19" customWidth="1"/>
    <col min="12" max="12" width="15.26953125" customWidth="1"/>
    <col min="13" max="18" width="13.1796875" customWidth="1"/>
  </cols>
  <sheetData>
    <row r="1" spans="1:20" s="117" customFormat="1" ht="15" thickBot="1" x14ac:dyDescent="0.4">
      <c r="A1" s="8"/>
      <c r="B1" s="8"/>
      <c r="C1" s="120" t="s">
        <v>101</v>
      </c>
      <c r="D1" s="8" t="s">
        <v>100</v>
      </c>
      <c r="E1" s="8" t="s">
        <v>99</v>
      </c>
      <c r="F1" s="8" t="s">
        <v>98</v>
      </c>
      <c r="G1" s="119" t="s">
        <v>97</v>
      </c>
      <c r="H1" s="8" t="s">
        <v>96</v>
      </c>
      <c r="I1" s="8" t="s">
        <v>95</v>
      </c>
      <c r="J1" s="8" t="s">
        <v>94</v>
      </c>
      <c r="L1" s="118" t="s">
        <v>93</v>
      </c>
      <c r="M1" s="118" t="s">
        <v>92</v>
      </c>
      <c r="N1" s="118" t="s">
        <v>91</v>
      </c>
      <c r="O1" s="118" t="s">
        <v>90</v>
      </c>
      <c r="P1" s="118" t="s">
        <v>89</v>
      </c>
      <c r="Q1" s="118" t="s">
        <v>88</v>
      </c>
      <c r="R1" s="118" t="s">
        <v>87</v>
      </c>
      <c r="S1" s="118" t="s">
        <v>86</v>
      </c>
    </row>
    <row r="2" spans="1:20" x14ac:dyDescent="0.35">
      <c r="A2" s="116" t="s">
        <v>85</v>
      </c>
      <c r="B2" s="105" t="s">
        <v>80</v>
      </c>
      <c r="C2" s="115" t="s">
        <v>84</v>
      </c>
      <c r="D2" s="122">
        <v>9804.1</v>
      </c>
      <c r="E2" s="111">
        <v>0.96</v>
      </c>
      <c r="F2" s="114">
        <v>0.4</v>
      </c>
      <c r="G2" s="113">
        <f>F2/6.25</f>
        <v>6.4000000000000001E-2</v>
      </c>
      <c r="H2" s="112">
        <v>1.43E-2</v>
      </c>
      <c r="I2" s="111">
        <v>0.51</v>
      </c>
      <c r="J2" s="110"/>
      <c r="K2" s="80"/>
      <c r="L2" s="85">
        <f>D2*E2*I2*0.19</f>
        <v>912.01659839999991</v>
      </c>
      <c r="M2" s="87">
        <f>D2*E2*G2*0.15</f>
        <v>90.354585600000007</v>
      </c>
      <c r="N2" s="87">
        <f>D2*E2*H2*0.44</f>
        <v>59.219901311999998</v>
      </c>
      <c r="O2" s="87">
        <f>D2*E2*G2*0.48</f>
        <v>289.13467392000001</v>
      </c>
      <c r="P2" s="86">
        <f>D2*E2*H2*0.26</f>
        <v>34.993578047999996</v>
      </c>
      <c r="Q2" s="85">
        <f>N2+P2</f>
        <v>94.213479359999994</v>
      </c>
      <c r="R2" s="84">
        <f>Q2/$J$14</f>
        <v>0.36014326972477056</v>
      </c>
      <c r="S2" s="75"/>
      <c r="T2" s="84"/>
    </row>
    <row r="3" spans="1:20" x14ac:dyDescent="0.35">
      <c r="A3" s="93"/>
      <c r="B3" s="126" t="s">
        <v>80</v>
      </c>
      <c r="C3" s="92" t="s">
        <v>83</v>
      </c>
      <c r="D3" s="123">
        <v>27700</v>
      </c>
      <c r="E3" s="106">
        <v>0.96</v>
      </c>
      <c r="F3" s="109">
        <v>0.4</v>
      </c>
      <c r="G3" s="108">
        <f>F3/6.25</f>
        <v>6.4000000000000001E-2</v>
      </c>
      <c r="H3" s="107">
        <v>1.4200000000000001E-2</v>
      </c>
      <c r="I3" s="106">
        <v>0.51</v>
      </c>
      <c r="J3" s="100"/>
      <c r="K3" s="80"/>
      <c r="L3" s="94">
        <f>D3*E3*I3*0.19</f>
        <v>2576.7647999999999</v>
      </c>
      <c r="M3" s="94">
        <f>D3*E3*G3*0.15</f>
        <v>255.28320000000002</v>
      </c>
      <c r="N3" s="94">
        <f>D3*E3*H3*0.44</f>
        <v>166.146816</v>
      </c>
      <c r="O3" s="94">
        <f>D3*E3*G3*0.48</f>
        <v>816.90624000000003</v>
      </c>
      <c r="P3" s="94">
        <f>D3*E3*H3*0.26</f>
        <v>98.177664000000007</v>
      </c>
      <c r="Q3" s="94">
        <f>N3+P3</f>
        <v>264.32447999999999</v>
      </c>
      <c r="R3" s="84">
        <f>Q3/$J$14</f>
        <v>1.0104146788990824</v>
      </c>
      <c r="S3" s="75"/>
      <c r="T3" s="84"/>
    </row>
    <row r="4" spans="1:20" x14ac:dyDescent="0.35">
      <c r="A4" s="93"/>
      <c r="B4" s="126" t="s">
        <v>80</v>
      </c>
      <c r="C4" s="92" t="s">
        <v>82</v>
      </c>
      <c r="D4" s="123">
        <v>75000</v>
      </c>
      <c r="E4" s="106">
        <v>0.96</v>
      </c>
      <c r="F4" s="109">
        <v>0.4</v>
      </c>
      <c r="G4" s="108">
        <f>F4/6.25</f>
        <v>6.4000000000000001E-2</v>
      </c>
      <c r="H4" s="107">
        <v>1.2500000000000001E-2</v>
      </c>
      <c r="I4" s="106">
        <v>0.51</v>
      </c>
      <c r="J4" s="100"/>
      <c r="L4" s="85">
        <f>D4*E4*I4*0.19</f>
        <v>6976.8</v>
      </c>
      <c r="M4" s="87">
        <f>D4*E4*G4*0.15</f>
        <v>691.19999999999993</v>
      </c>
      <c r="N4" s="87">
        <f>D4*E4*H4*0.44</f>
        <v>396</v>
      </c>
      <c r="O4" s="87">
        <f>D4*E4*G4*0.48</f>
        <v>2211.84</v>
      </c>
      <c r="P4" s="86">
        <f>D4*E4*H4*0.26</f>
        <v>234</v>
      </c>
      <c r="Q4" s="85">
        <f>N4+P4</f>
        <v>630</v>
      </c>
      <c r="R4" s="84">
        <f>Q4/$J$14</f>
        <v>2.4082568807339446</v>
      </c>
      <c r="S4" s="75"/>
      <c r="T4" s="84"/>
    </row>
    <row r="5" spans="1:20" x14ac:dyDescent="0.35">
      <c r="A5" s="93"/>
      <c r="B5" s="126" t="s">
        <v>80</v>
      </c>
      <c r="C5" s="92" t="s">
        <v>81</v>
      </c>
      <c r="D5" s="123">
        <v>47160</v>
      </c>
      <c r="E5" s="106">
        <v>0.96</v>
      </c>
      <c r="F5" s="109">
        <v>0.4</v>
      </c>
      <c r="G5" s="108">
        <f>F5/6.25</f>
        <v>6.4000000000000001E-2</v>
      </c>
      <c r="H5" s="107">
        <v>1.2500000000000001E-2</v>
      </c>
      <c r="I5" s="106">
        <v>0.51</v>
      </c>
      <c r="J5" s="100">
        <v>261.60000000000002</v>
      </c>
      <c r="L5" s="94">
        <f>D5*E5*I5*0.19</f>
        <v>4387.0118400000001</v>
      </c>
      <c r="M5" s="94">
        <f>D5*E5*G5*0.15</f>
        <v>434.62655999999998</v>
      </c>
      <c r="N5" s="94">
        <f>D5*E5*H5*0.44</f>
        <v>249.00479999999999</v>
      </c>
      <c r="O5" s="94">
        <f>D5*E5*G5*0.48</f>
        <v>1390.8049920000001</v>
      </c>
      <c r="P5" s="94">
        <f>D5*E5*H5*0.26</f>
        <v>147.13919999999999</v>
      </c>
      <c r="Q5" s="94">
        <f>N5+P5</f>
        <v>396.14400000000001</v>
      </c>
      <c r="R5" s="84">
        <f>Q5/$J$14</f>
        <v>1.5143119266055045</v>
      </c>
      <c r="S5" s="75"/>
      <c r="T5" s="84"/>
    </row>
    <row r="6" spans="1:20" x14ac:dyDescent="0.35">
      <c r="A6" s="93"/>
      <c r="B6" s="126" t="s">
        <v>80</v>
      </c>
      <c r="C6" s="92" t="s">
        <v>79</v>
      </c>
      <c r="D6" s="124">
        <v>1375</v>
      </c>
      <c r="E6" s="101">
        <v>0.96</v>
      </c>
      <c r="F6" s="104">
        <v>0.4</v>
      </c>
      <c r="G6" s="103">
        <f>F6/6.25</f>
        <v>6.4000000000000001E-2</v>
      </c>
      <c r="H6" s="102">
        <v>1.4500000000000001E-2</v>
      </c>
      <c r="I6" s="101">
        <v>0.51</v>
      </c>
      <c r="J6" s="100"/>
      <c r="L6" s="85">
        <f>D6*E6*I6*0.19</f>
        <v>127.90800000000002</v>
      </c>
      <c r="M6" s="87">
        <f>D6*E6*G6*0.15</f>
        <v>12.672000000000001</v>
      </c>
      <c r="N6" s="87">
        <f>D6*E6*H6*0.44</f>
        <v>8.4215999999999998</v>
      </c>
      <c r="O6" s="87">
        <f>D6*E6*G6*0.48</f>
        <v>40.550400000000003</v>
      </c>
      <c r="P6" s="86">
        <f>D6*E6*H6*0.26</f>
        <v>4.9763999999999999</v>
      </c>
      <c r="Q6" s="85">
        <f>N6+P6</f>
        <v>13.398</v>
      </c>
      <c r="R6" s="84">
        <f>Q6/$J$14</f>
        <v>5.1215596330275226E-2</v>
      </c>
      <c r="S6" s="75"/>
      <c r="T6" s="84"/>
    </row>
    <row r="7" spans="1:20" x14ac:dyDescent="0.35">
      <c r="A7" s="93"/>
      <c r="B7" s="126" t="s">
        <v>73</v>
      </c>
      <c r="C7" s="92" t="s">
        <v>78</v>
      </c>
      <c r="D7" s="125">
        <f>106404.5+5000</f>
        <v>111404.5</v>
      </c>
      <c r="E7" s="89">
        <v>0.96</v>
      </c>
      <c r="F7" s="91">
        <v>0.4</v>
      </c>
      <c r="G7" s="90">
        <f>F7/6.25</f>
        <v>6.4000000000000001E-2</v>
      </c>
      <c r="H7" s="121">
        <v>8.0000000000000002E-3</v>
      </c>
      <c r="I7" s="89">
        <v>0.51</v>
      </c>
      <c r="J7" s="99"/>
      <c r="L7" s="94">
        <f>D7*E7*I7*0.19</f>
        <v>10363.292208000001</v>
      </c>
      <c r="M7" s="94">
        <f>D7*E7*G7*0.15</f>
        <v>1026.7038719999998</v>
      </c>
      <c r="N7" s="94">
        <f>D7*E7*H7*0.44</f>
        <v>376.45808640000001</v>
      </c>
      <c r="O7" s="94">
        <f>D7*E7*G7*0.48</f>
        <v>3285.4523903999998</v>
      </c>
      <c r="P7" s="94">
        <f>D7*E7*H7*0.26</f>
        <v>222.45250559999999</v>
      </c>
      <c r="Q7" s="94">
        <f>N7+P7</f>
        <v>598.91059199999995</v>
      </c>
      <c r="R7" s="84">
        <f>Q7/$J$14</f>
        <v>2.2894135779816511</v>
      </c>
      <c r="S7" s="75"/>
      <c r="T7" s="84"/>
    </row>
    <row r="8" spans="1:20" x14ac:dyDescent="0.35">
      <c r="A8" s="93"/>
      <c r="B8" s="126" t="s">
        <v>73</v>
      </c>
      <c r="C8" s="92" t="s">
        <v>77</v>
      </c>
      <c r="D8" s="125">
        <v>1410.5</v>
      </c>
      <c r="E8" s="89">
        <v>0.96</v>
      </c>
      <c r="F8" s="91">
        <v>0.4</v>
      </c>
      <c r="G8" s="90">
        <f>F8/6.25</f>
        <v>6.4000000000000001E-2</v>
      </c>
      <c r="H8" s="121">
        <v>8.0000000000000002E-3</v>
      </c>
      <c r="I8" s="89">
        <v>0.51</v>
      </c>
      <c r="J8" s="99"/>
      <c r="L8" s="85">
        <f>D8*E8*I8*0.19</f>
        <v>131.210352</v>
      </c>
      <c r="M8" s="87">
        <f>D8*E8*G8*0.15</f>
        <v>12.999167999999999</v>
      </c>
      <c r="N8" s="87">
        <f>D8*E8*H8*0.44</f>
        <v>4.7663615999999998</v>
      </c>
      <c r="O8" s="87">
        <f>D8*E8*G8*0.48</f>
        <v>41.597337599999996</v>
      </c>
      <c r="P8" s="86">
        <f>D8*E8*H8*0.26</f>
        <v>2.8164864000000001</v>
      </c>
      <c r="Q8" s="85">
        <f>N8+P8</f>
        <v>7.5828480000000003</v>
      </c>
      <c r="R8" s="84">
        <f>Q8/$J$14</f>
        <v>2.8986422018348623E-2</v>
      </c>
      <c r="S8" s="75"/>
      <c r="T8" s="84"/>
    </row>
    <row r="9" spans="1:20" x14ac:dyDescent="0.35">
      <c r="A9" s="93"/>
      <c r="B9" s="126" t="s">
        <v>73</v>
      </c>
      <c r="C9" s="92" t="s">
        <v>76</v>
      </c>
      <c r="D9" s="125">
        <v>4800</v>
      </c>
      <c r="E9" s="89">
        <v>0.96</v>
      </c>
      <c r="F9" s="91">
        <v>0.4</v>
      </c>
      <c r="G9" s="90">
        <f>F9/6.25</f>
        <v>6.4000000000000001E-2</v>
      </c>
      <c r="H9" s="121">
        <v>8.3000000000000001E-3</v>
      </c>
      <c r="I9" s="89">
        <v>0.51</v>
      </c>
      <c r="J9" s="88"/>
      <c r="L9" s="94">
        <f>D9*E9*I9*0.19</f>
        <v>446.51519999999999</v>
      </c>
      <c r="M9" s="94">
        <f>D9*E9*G9*0.15</f>
        <v>44.236800000000002</v>
      </c>
      <c r="N9" s="94">
        <f>D9*E9*H9*0.44</f>
        <v>16.828416000000001</v>
      </c>
      <c r="O9" s="94">
        <f>D9*E9*G9*0.48</f>
        <v>141.55776</v>
      </c>
      <c r="P9" s="94">
        <f>D9*E9*H9*0.26</f>
        <v>9.9440640000000009</v>
      </c>
      <c r="Q9" s="94">
        <f>N9+P9</f>
        <v>26.772480000000002</v>
      </c>
      <c r="R9" s="84">
        <f>Q9/$J$14</f>
        <v>0.10234128440366973</v>
      </c>
      <c r="S9" s="75"/>
      <c r="T9" s="84"/>
    </row>
    <row r="10" spans="1:20" x14ac:dyDescent="0.35">
      <c r="A10" s="93"/>
      <c r="B10" s="126" t="s">
        <v>73</v>
      </c>
      <c r="C10" s="92" t="s">
        <v>75</v>
      </c>
      <c r="D10" s="125">
        <v>740</v>
      </c>
      <c r="E10" s="96">
        <v>0.96</v>
      </c>
      <c r="F10" s="98">
        <v>0.4</v>
      </c>
      <c r="G10" s="97">
        <f>F10/6.25</f>
        <v>6.4000000000000001E-2</v>
      </c>
      <c r="H10" s="121">
        <v>8.0999999999999996E-3</v>
      </c>
      <c r="I10" s="96">
        <v>0.51</v>
      </c>
      <c r="J10" s="95"/>
      <c r="L10" s="85">
        <f>D10*E10*I10*0.19</f>
        <v>68.837759999999989</v>
      </c>
      <c r="M10" s="87">
        <f>D10*E10*G10*0.15</f>
        <v>6.8198400000000001</v>
      </c>
      <c r="N10" s="87">
        <f>D10*E10*H10*0.44</f>
        <v>2.5318655999999997</v>
      </c>
      <c r="O10" s="87">
        <f>D10*E10*G10*0.48</f>
        <v>21.823488000000001</v>
      </c>
      <c r="P10" s="86">
        <f>D10*E10*H10*0.26</f>
        <v>1.4961023999999998</v>
      </c>
      <c r="Q10" s="85">
        <f>N10+P10</f>
        <v>4.0279679999999995</v>
      </c>
      <c r="R10" s="84">
        <f>Q10/$J$14</f>
        <v>1.5397431192660547E-2</v>
      </c>
      <c r="S10" s="75"/>
      <c r="T10" s="84"/>
    </row>
    <row r="11" spans="1:20" x14ac:dyDescent="0.35">
      <c r="A11" s="93"/>
      <c r="B11" s="126" t="s">
        <v>73</v>
      </c>
      <c r="C11" s="92" t="s">
        <v>74</v>
      </c>
      <c r="D11" s="125">
        <v>700</v>
      </c>
      <c r="E11" s="96">
        <v>0.96</v>
      </c>
      <c r="F11" s="98">
        <v>0.4</v>
      </c>
      <c r="G11" s="97">
        <f>F11/6.25</f>
        <v>6.4000000000000001E-2</v>
      </c>
      <c r="H11" s="121">
        <v>8.3000000000000001E-3</v>
      </c>
      <c r="I11" s="96">
        <v>0.51</v>
      </c>
      <c r="J11" s="95"/>
      <c r="L11" s="94">
        <f>D11*E11*I11*0.19</f>
        <v>65.116800000000012</v>
      </c>
      <c r="M11" s="94">
        <f>D11*E11*G11*0.15</f>
        <v>6.4512</v>
      </c>
      <c r="N11" s="94">
        <f>D11*E11*H11*0.44</f>
        <v>2.4541440000000003</v>
      </c>
      <c r="O11" s="94">
        <f>D11*E11*G11*0.48</f>
        <v>20.643840000000001</v>
      </c>
      <c r="P11" s="94">
        <f>D11*E11*H11*0.26</f>
        <v>1.4501760000000001</v>
      </c>
      <c r="Q11" s="94">
        <f>N11+P11</f>
        <v>3.9043200000000002</v>
      </c>
      <c r="R11" s="84">
        <f>Q11/$J$14</f>
        <v>1.4924770642201834E-2</v>
      </c>
      <c r="S11" s="75"/>
      <c r="T11" s="84"/>
    </row>
    <row r="12" spans="1:20" ht="15" thickBot="1" x14ac:dyDescent="0.4">
      <c r="A12" s="127"/>
      <c r="B12" s="128" t="s">
        <v>73</v>
      </c>
      <c r="C12" s="129" t="s">
        <v>72</v>
      </c>
      <c r="D12" s="130">
        <v>3060</v>
      </c>
      <c r="E12" s="131">
        <v>0.96</v>
      </c>
      <c r="F12" s="132">
        <v>0.4</v>
      </c>
      <c r="G12" s="133">
        <f>F12/6.25</f>
        <v>6.4000000000000001E-2</v>
      </c>
      <c r="H12" s="134">
        <v>8.3000000000000001E-3</v>
      </c>
      <c r="I12" s="131">
        <v>0.51</v>
      </c>
      <c r="J12" s="135"/>
      <c r="L12" s="85">
        <f>D12*E12*I12*0.19</f>
        <v>284.65343999999999</v>
      </c>
      <c r="M12" s="87">
        <f>D12*E12*G12*0.15</f>
        <v>28.200959999999998</v>
      </c>
      <c r="N12" s="87">
        <f>D12*E12*H12*0.44</f>
        <v>10.7281152</v>
      </c>
      <c r="O12" s="87">
        <f>D12*E12*G12*0.48</f>
        <v>90.243071999999984</v>
      </c>
      <c r="P12" s="86">
        <f>D12*E12*H12*0.26</f>
        <v>6.3393407999999996</v>
      </c>
      <c r="Q12" s="85">
        <f>N12+P12</f>
        <v>17.067456</v>
      </c>
      <c r="R12" s="84">
        <f>Q12/$J$14</f>
        <v>6.5242568807339446E-2</v>
      </c>
      <c r="S12" s="75"/>
      <c r="T12" s="84"/>
    </row>
    <row r="14" spans="1:20" ht="44.5" x14ac:dyDescent="0.45">
      <c r="C14" s="83" t="s">
        <v>102</v>
      </c>
      <c r="D14" s="79">
        <f>SUM(D2:D12)</f>
        <v>283154.09999999998</v>
      </c>
      <c r="E14" s="81"/>
      <c r="F14" s="81"/>
      <c r="G14" s="82"/>
      <c r="H14" s="136"/>
      <c r="I14" s="137" t="s">
        <v>71</v>
      </c>
      <c r="J14" s="79">
        <f>SUM(J2:J12)</f>
        <v>261.60000000000002</v>
      </c>
      <c r="L14" s="77">
        <f>SUM(L2:L12)</f>
        <v>26340.126998399996</v>
      </c>
      <c r="M14" s="77">
        <f>SUM(M2:M12)</f>
        <v>2609.5481856000001</v>
      </c>
      <c r="N14" s="77">
        <f>SUM(N2:N12)</f>
        <v>1292.5601061120001</v>
      </c>
      <c r="O14" s="77">
        <f>SUM(O2:O12)</f>
        <v>8350.5541939200011</v>
      </c>
      <c r="P14" s="77">
        <f>SUM(P2:P12)</f>
        <v>763.78551724800013</v>
      </c>
      <c r="Q14" s="77">
        <f>SUM(Q2:Q12)</f>
        <v>2056.3456233600004</v>
      </c>
      <c r="R14" s="78">
        <f>Q14/$J14</f>
        <v>7.8606484073394505</v>
      </c>
      <c r="S14" s="77">
        <f>SUM(S2:S3)</f>
        <v>0</v>
      </c>
      <c r="T14" s="76">
        <f>S14/$J14</f>
        <v>0</v>
      </c>
    </row>
    <row r="17" spans="4:18" x14ac:dyDescent="0.35">
      <c r="D17" s="75"/>
      <c r="E17" s="75"/>
      <c r="Q17" s="74" t="s">
        <v>70</v>
      </c>
      <c r="R17" s="74" t="s">
        <v>69</v>
      </c>
    </row>
    <row r="35" spans="7:8" x14ac:dyDescent="0.35">
      <c r="G35"/>
      <c r="H35" s="73"/>
    </row>
  </sheetData>
  <mergeCells count="1">
    <mergeCell ref="A2:A1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4E066BB9B0E045B4045F46E6DA4FBB" ma:contentTypeVersion="18" ma:contentTypeDescription="Create a new document." ma:contentTypeScope="" ma:versionID="0f41dcdf91fc7d7d121968f512cd3cbe">
  <xsd:schema xmlns:xsd="http://www.w3.org/2001/XMLSchema" xmlns:xs="http://www.w3.org/2001/XMLSchema" xmlns:p="http://schemas.microsoft.com/office/2006/metadata/properties" xmlns:ns2="2c01e033-d34a-412d-840b-92cfd40fe4b5" xmlns:ns3="7db6dd1b-4037-48d3-9f1e-34c4ae4f10ec" targetNamespace="http://schemas.microsoft.com/office/2006/metadata/properties" ma:root="true" ma:fieldsID="21f2357640299a2c99142a8c8960adfe" ns2:_="" ns3:_="">
    <xsd:import namespace="2c01e033-d34a-412d-840b-92cfd40fe4b5"/>
    <xsd:import namespace="7db6dd1b-4037-48d3-9f1e-34c4ae4f10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01e033-d34a-412d-840b-92cfd40fe4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9797c51-7666-4bce-a03c-ebbf52ba6c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b6dd1b-4037-48d3-9f1e-34c4ae4f10e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773c8de-52c5-40b3-81b9-a216da1cda62}" ma:internalName="TaxCatchAll" ma:showField="CatchAllData" ma:web="7db6dd1b-4037-48d3-9f1e-34c4ae4f10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b6dd1b-4037-48d3-9f1e-34c4ae4f10ec" xsi:nil="true"/>
    <lcf76f155ced4ddcb4097134ff3c332f xmlns="2c01e033-d34a-412d-840b-92cfd40fe4b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77443CE-FDF4-421B-902E-C84C25E28B48}"/>
</file>

<file path=customXml/itemProps2.xml><?xml version="1.0" encoding="utf-8"?>
<ds:datastoreItem xmlns:ds="http://schemas.openxmlformats.org/officeDocument/2006/customXml" ds:itemID="{2548DE5E-6435-448B-BBD4-2FD23869D0AF}"/>
</file>

<file path=customXml/itemProps3.xml><?xml version="1.0" encoding="utf-8"?>
<ds:datastoreItem xmlns:ds="http://schemas.openxmlformats.org/officeDocument/2006/customXml" ds:itemID="{F428F30E-4BA8-413A-8535-5E1A8DCFE6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Útstreymisbókhald Gileyri</vt:lpstr>
      <vt:lpstr>Gileyri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Silja Baldvinsdóttir</dc:creator>
  <cp:lastModifiedBy>Silja Baldvinsdóttir</cp:lastModifiedBy>
  <dcterms:created xsi:type="dcterms:W3CDTF">2024-05-02T10:56:56Z</dcterms:created>
  <dcterms:modified xsi:type="dcterms:W3CDTF">2024-05-02T10:59:14Z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0x010100254E066BB9B0E045B4045F46E6DA4FBB</vt:lpwstr>
  </property>
</Properties>
</file>