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ur.e.helgadottir\Downloads\"/>
    </mc:Choice>
  </mc:AlternateContent>
  <xr:revisionPtr revIDLastSave="0" documentId="8_{CB8AB0BB-6213-4E81-BD7E-C6B456D36117}" xr6:coauthVersionLast="47" xr6:coauthVersionMax="47" xr10:uidLastSave="{00000000-0000-0000-0000-000000000000}"/>
  <bookViews>
    <workbookView xWindow="33150" yWindow="2100" windowWidth="21600" windowHeight="11235" firstSheet="1" activeTab="1" xr2:uid="{00000000-000D-0000-FFFF-FFFF00000000}"/>
  </bookViews>
  <sheets>
    <sheet name="Útstreymisbókhald Emission 2023" sheetId="5" r:id="rId1"/>
    <sheet name="A.fjordur 2023" sheetId="3" r:id="rId2"/>
    <sheet name="P&amp;T 2023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5" l="1"/>
  <c r="G50" i="5"/>
  <c r="E31" i="5"/>
  <c r="R44" i="3"/>
  <c r="J27" i="4"/>
  <c r="J46" i="3" l="1"/>
  <c r="D46" i="3"/>
  <c r="M2" i="3"/>
  <c r="N25" i="4"/>
  <c r="Q25" i="4" s="1"/>
  <c r="O25" i="4"/>
  <c r="P25" i="4"/>
  <c r="D27" i="4"/>
  <c r="G23" i="4"/>
  <c r="O23" i="4" s="1"/>
  <c r="G22" i="4"/>
  <c r="M22" i="4" s="1"/>
  <c r="G21" i="4"/>
  <c r="O21" i="4" s="1"/>
  <c r="G20" i="4"/>
  <c r="O20" i="4" s="1"/>
  <c r="G19" i="4"/>
  <c r="M19" i="4" s="1"/>
  <c r="G18" i="4"/>
  <c r="M18" i="4" s="1"/>
  <c r="G17" i="4"/>
  <c r="M17" i="4" s="1"/>
  <c r="G16" i="4"/>
  <c r="G15" i="4"/>
  <c r="M15" i="4" s="1"/>
  <c r="G14" i="4"/>
  <c r="M14" i="4" s="1"/>
  <c r="G13" i="4"/>
  <c r="M13" i="4" s="1"/>
  <c r="G11" i="4"/>
  <c r="M11" i="4" s="1"/>
  <c r="G12" i="4"/>
  <c r="M12" i="4" s="1"/>
  <c r="G10" i="4"/>
  <c r="G9" i="4"/>
  <c r="M9" i="4" s="1"/>
  <c r="Q7" i="4"/>
  <c r="Q9" i="4"/>
  <c r="Q20" i="4"/>
  <c r="P4" i="4"/>
  <c r="P5" i="4"/>
  <c r="Q5" i="4" s="1"/>
  <c r="P6" i="4"/>
  <c r="P7" i="4"/>
  <c r="P8" i="4"/>
  <c r="P9" i="4"/>
  <c r="P10" i="4"/>
  <c r="P11" i="4"/>
  <c r="P12" i="4"/>
  <c r="P13" i="4"/>
  <c r="P14" i="4"/>
  <c r="P15" i="4"/>
  <c r="P16" i="4"/>
  <c r="Q16" i="4" s="1"/>
  <c r="P17" i="4"/>
  <c r="P18" i="4"/>
  <c r="P19" i="4"/>
  <c r="P20" i="4"/>
  <c r="P21" i="4"/>
  <c r="P22" i="4"/>
  <c r="Q22" i="4" s="1"/>
  <c r="P23" i="4"/>
  <c r="P24" i="4"/>
  <c r="O4" i="4"/>
  <c r="O5" i="4"/>
  <c r="O6" i="4"/>
  <c r="O7" i="4"/>
  <c r="O8" i="4"/>
  <c r="O10" i="4"/>
  <c r="O12" i="4"/>
  <c r="O16" i="4"/>
  <c r="O17" i="4"/>
  <c r="O18" i="4"/>
  <c r="O22" i="4"/>
  <c r="O24" i="4"/>
  <c r="N4" i="4"/>
  <c r="Q4" i="4" s="1"/>
  <c r="N5" i="4"/>
  <c r="N6" i="4"/>
  <c r="Q6" i="4" s="1"/>
  <c r="N7" i="4"/>
  <c r="N8" i="4"/>
  <c r="Q8" i="4" s="1"/>
  <c r="N9" i="4"/>
  <c r="N10" i="4"/>
  <c r="Q10" i="4" s="1"/>
  <c r="N11" i="4"/>
  <c r="N12" i="4"/>
  <c r="Q12" i="4" s="1"/>
  <c r="N13" i="4"/>
  <c r="Q13" i="4" s="1"/>
  <c r="N14" i="4"/>
  <c r="Q14" i="4" s="1"/>
  <c r="N15" i="4"/>
  <c r="Q15" i="4" s="1"/>
  <c r="N16" i="4"/>
  <c r="N17" i="4"/>
  <c r="Q17" i="4" s="1"/>
  <c r="N18" i="4"/>
  <c r="Q18" i="4" s="1"/>
  <c r="N19" i="4"/>
  <c r="Q19" i="4" s="1"/>
  <c r="N20" i="4"/>
  <c r="N21" i="4"/>
  <c r="Q21" i="4" s="1"/>
  <c r="N22" i="4"/>
  <c r="N23" i="4"/>
  <c r="Q23" i="4" s="1"/>
  <c r="N24" i="4"/>
  <c r="Q24" i="4" s="1"/>
  <c r="N3" i="4"/>
  <c r="N2" i="4"/>
  <c r="M4" i="4"/>
  <c r="M5" i="4"/>
  <c r="M6" i="4"/>
  <c r="M7" i="4"/>
  <c r="M8" i="4"/>
  <c r="M10" i="4"/>
  <c r="M16" i="4"/>
  <c r="M23" i="4"/>
  <c r="M24" i="4"/>
  <c r="M25" i="4"/>
  <c r="M2" i="4"/>
  <c r="M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3" i="4"/>
  <c r="L2" i="4"/>
  <c r="Q11" i="4" l="1"/>
  <c r="M21" i="4"/>
  <c r="M20" i="4"/>
  <c r="O19" i="4"/>
  <c r="O15" i="4"/>
  <c r="O14" i="4"/>
  <c r="O13" i="4"/>
  <c r="O11" i="4"/>
  <c r="N27" i="4"/>
  <c r="M27" i="4"/>
  <c r="L27" i="4"/>
  <c r="O9" i="4"/>
  <c r="O27" i="4" l="1"/>
  <c r="L16" i="3" l="1"/>
  <c r="M16" i="3"/>
  <c r="O16" i="3"/>
  <c r="P16" i="3"/>
  <c r="Q16" i="3" s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8" i="3"/>
  <c r="S19" i="3"/>
  <c r="S20" i="3"/>
  <c r="S21" i="3"/>
  <c r="S22" i="3"/>
  <c r="S23" i="3"/>
  <c r="S24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3" i="3"/>
  <c r="Q7" i="3"/>
  <c r="Q12" i="3"/>
  <c r="Q31" i="3"/>
  <c r="Q37" i="3"/>
  <c r="Q38" i="3"/>
  <c r="Q39" i="3"/>
  <c r="Q40" i="3"/>
  <c r="Q43" i="3"/>
  <c r="P3" i="3"/>
  <c r="P4" i="3"/>
  <c r="P5" i="3"/>
  <c r="P6" i="3"/>
  <c r="P7" i="3"/>
  <c r="P8" i="3"/>
  <c r="P9" i="3"/>
  <c r="P10" i="3"/>
  <c r="P11" i="3"/>
  <c r="P12" i="3"/>
  <c r="P13" i="3"/>
  <c r="Q13" i="3" s="1"/>
  <c r="P14" i="3"/>
  <c r="P15" i="3"/>
  <c r="P17" i="3"/>
  <c r="P18" i="3"/>
  <c r="P19" i="3"/>
  <c r="P20" i="3"/>
  <c r="Q20" i="3" s="1"/>
  <c r="P21" i="3"/>
  <c r="P22" i="3"/>
  <c r="P23" i="3"/>
  <c r="P24" i="3"/>
  <c r="P25" i="3"/>
  <c r="P26" i="3"/>
  <c r="P27" i="3"/>
  <c r="P28" i="3"/>
  <c r="P29" i="3"/>
  <c r="Q29" i="3" s="1"/>
  <c r="P30" i="3"/>
  <c r="P31" i="3"/>
  <c r="P32" i="3"/>
  <c r="P33" i="3"/>
  <c r="Q33" i="3" s="1"/>
  <c r="P34" i="3"/>
  <c r="P35" i="3"/>
  <c r="P36" i="3"/>
  <c r="P37" i="3"/>
  <c r="P38" i="3"/>
  <c r="P39" i="3"/>
  <c r="P40" i="3"/>
  <c r="P41" i="3"/>
  <c r="P42" i="3"/>
  <c r="P43" i="3"/>
  <c r="N3" i="3"/>
  <c r="Q3" i="3" s="1"/>
  <c r="N4" i="3"/>
  <c r="Q4" i="3" s="1"/>
  <c r="N5" i="3"/>
  <c r="Q5" i="3" s="1"/>
  <c r="N6" i="3"/>
  <c r="Q6" i="3" s="1"/>
  <c r="N7" i="3"/>
  <c r="N8" i="3"/>
  <c r="Q8" i="3" s="1"/>
  <c r="N9" i="3"/>
  <c r="N10" i="3"/>
  <c r="Q10" i="3" s="1"/>
  <c r="N11" i="3"/>
  <c r="Q11" i="3" s="1"/>
  <c r="N12" i="3"/>
  <c r="N13" i="3"/>
  <c r="N14" i="3"/>
  <c r="Q14" i="3" s="1"/>
  <c r="N15" i="3"/>
  <c r="Q15" i="3" s="1"/>
  <c r="N16" i="3"/>
  <c r="N17" i="3"/>
  <c r="Q17" i="3" s="1"/>
  <c r="N18" i="3"/>
  <c r="Q18" i="3" s="1"/>
  <c r="N19" i="3"/>
  <c r="Q19" i="3" s="1"/>
  <c r="N20" i="3"/>
  <c r="N21" i="3"/>
  <c r="Q21" i="3" s="1"/>
  <c r="N22" i="3"/>
  <c r="N23" i="3"/>
  <c r="N24" i="3"/>
  <c r="Q24" i="3" s="1"/>
  <c r="N25" i="3"/>
  <c r="Q25" i="3" s="1"/>
  <c r="N26" i="3"/>
  <c r="N27" i="3"/>
  <c r="Q27" i="3" s="1"/>
  <c r="N28" i="3"/>
  <c r="Q28" i="3" s="1"/>
  <c r="N29" i="3"/>
  <c r="N30" i="3"/>
  <c r="Q30" i="3" s="1"/>
  <c r="N31" i="3"/>
  <c r="N32" i="3"/>
  <c r="Q32" i="3" s="1"/>
  <c r="N33" i="3"/>
  <c r="N34" i="3"/>
  <c r="Q34" i="3" s="1"/>
  <c r="N35" i="3"/>
  <c r="Q35" i="3" s="1"/>
  <c r="N36" i="3"/>
  <c r="Q36" i="3" s="1"/>
  <c r="N37" i="3"/>
  <c r="N38" i="3"/>
  <c r="N39" i="3"/>
  <c r="N40" i="3"/>
  <c r="N41" i="3"/>
  <c r="Q41" i="3" s="1"/>
  <c r="N42" i="3"/>
  <c r="Q42" i="3" s="1"/>
  <c r="N43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M36" i="3"/>
  <c r="M37" i="3"/>
  <c r="M38" i="3"/>
  <c r="M39" i="3"/>
  <c r="M40" i="3"/>
  <c r="M41" i="3"/>
  <c r="M42" i="3"/>
  <c r="M43" i="3"/>
  <c r="L36" i="3"/>
  <c r="L37" i="3"/>
  <c r="L38" i="3"/>
  <c r="L39" i="3"/>
  <c r="L40" i="3"/>
  <c r="L41" i="3"/>
  <c r="L42" i="3"/>
  <c r="L43" i="3"/>
  <c r="N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7" i="3"/>
  <c r="S17" i="3" s="1"/>
  <c r="M18" i="3"/>
  <c r="M19" i="3"/>
  <c r="M20" i="3"/>
  <c r="M21" i="3"/>
  <c r="M22" i="3"/>
  <c r="M23" i="3"/>
  <c r="M24" i="3"/>
  <c r="M25" i="3"/>
  <c r="S25" i="3" s="1"/>
  <c r="M26" i="3"/>
  <c r="M27" i="3"/>
  <c r="M28" i="3"/>
  <c r="M29" i="3"/>
  <c r="M30" i="3"/>
  <c r="M31" i="3"/>
  <c r="M32" i="3"/>
  <c r="M33" i="3"/>
  <c r="M34" i="3"/>
  <c r="M35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2" i="3"/>
  <c r="G36" i="3"/>
  <c r="G35" i="3"/>
  <c r="G34" i="3"/>
  <c r="G32" i="3"/>
  <c r="G33" i="3"/>
  <c r="G31" i="3"/>
  <c r="G30" i="3"/>
  <c r="G29" i="3"/>
  <c r="G28" i="3"/>
  <c r="G27" i="3"/>
  <c r="M44" i="3" l="1"/>
  <c r="L44" i="3"/>
  <c r="Q26" i="3"/>
  <c r="Q23" i="3"/>
  <c r="Q22" i="3"/>
  <c r="N44" i="3"/>
  <c r="Q9" i="3"/>
  <c r="R33" i="3"/>
  <c r="R25" i="3"/>
  <c r="T3" i="3"/>
  <c r="T29" i="3"/>
  <c r="R24" i="3"/>
  <c r="R17" i="3"/>
  <c r="R8" i="3"/>
  <c r="T22" i="3"/>
  <c r="R23" i="3"/>
  <c r="T14" i="3"/>
  <c r="T38" i="3"/>
  <c r="T6" i="3"/>
  <c r="R41" i="3"/>
  <c r="R40" i="3"/>
  <c r="T15" i="3"/>
  <c r="T30" i="3"/>
  <c r="R7" i="3"/>
  <c r="T13" i="3"/>
  <c r="R39" i="3"/>
  <c r="T12" i="3"/>
  <c r="R6" i="3"/>
  <c r="T28" i="3"/>
  <c r="R38" i="3"/>
  <c r="R22" i="3"/>
  <c r="R5" i="3"/>
  <c r="T43" i="3"/>
  <c r="T27" i="3"/>
  <c r="T11" i="3"/>
  <c r="R37" i="3"/>
  <c r="R21" i="3"/>
  <c r="R4" i="3"/>
  <c r="T42" i="3"/>
  <c r="T26" i="3"/>
  <c r="T10" i="3"/>
  <c r="R36" i="3"/>
  <c r="R20" i="3"/>
  <c r="R3" i="3"/>
  <c r="T41" i="3"/>
  <c r="T25" i="3"/>
  <c r="T9" i="3"/>
  <c r="R35" i="3"/>
  <c r="R19" i="3"/>
  <c r="T40" i="3"/>
  <c r="T24" i="3"/>
  <c r="T8" i="3"/>
  <c r="R34" i="3"/>
  <c r="R18" i="3"/>
  <c r="T39" i="3"/>
  <c r="T23" i="3"/>
  <c r="T7" i="3"/>
  <c r="T4" i="3"/>
  <c r="R32" i="3"/>
  <c r="R15" i="3"/>
  <c r="T37" i="3"/>
  <c r="T21" i="3"/>
  <c r="T5" i="3"/>
  <c r="R31" i="3"/>
  <c r="R14" i="3"/>
  <c r="T36" i="3"/>
  <c r="T20" i="3"/>
  <c r="R30" i="3"/>
  <c r="R13" i="3"/>
  <c r="T35" i="3"/>
  <c r="T19" i="3"/>
  <c r="R16" i="3"/>
  <c r="R29" i="3"/>
  <c r="R12" i="3"/>
  <c r="T34" i="3"/>
  <c r="T18" i="3"/>
  <c r="R28" i="3"/>
  <c r="R11" i="3"/>
  <c r="T33" i="3"/>
  <c r="T17" i="3"/>
  <c r="R43" i="3"/>
  <c r="R27" i="3"/>
  <c r="R10" i="3"/>
  <c r="T32" i="3"/>
  <c r="T16" i="3"/>
  <c r="R42" i="3"/>
  <c r="R26" i="3"/>
  <c r="R9" i="3"/>
  <c r="T31" i="3"/>
  <c r="G26" i="3" l="1"/>
  <c r="G25" i="3" l="1"/>
  <c r="G17" i="3"/>
  <c r="D15" i="3"/>
  <c r="D14" i="3"/>
  <c r="G15" i="3"/>
  <c r="G14" i="3"/>
  <c r="G12" i="3"/>
  <c r="G8" i="3"/>
  <c r="G9" i="3"/>
  <c r="P2" i="4" l="1"/>
  <c r="Q2" i="4"/>
  <c r="G4" i="4"/>
  <c r="G5" i="4"/>
  <c r="G6" i="4"/>
  <c r="G7" i="4"/>
  <c r="G8" i="4"/>
  <c r="G24" i="4"/>
  <c r="G25" i="4"/>
  <c r="G37" i="3"/>
  <c r="G38" i="3"/>
  <c r="G39" i="3"/>
  <c r="G40" i="3"/>
  <c r="G41" i="3"/>
  <c r="G42" i="3"/>
  <c r="G43" i="3"/>
  <c r="G19" i="3"/>
  <c r="G20" i="3"/>
  <c r="G21" i="3"/>
  <c r="G22" i="3"/>
  <c r="G23" i="3"/>
  <c r="G24" i="3"/>
  <c r="G2" i="4" l="1"/>
  <c r="O2" i="4"/>
  <c r="G3" i="4"/>
  <c r="O3" i="4"/>
  <c r="P3" i="4"/>
  <c r="P27" i="4" s="1"/>
  <c r="S27" i="4"/>
  <c r="G18" i="3"/>
  <c r="G16" i="3"/>
  <c r="G13" i="3"/>
  <c r="G11" i="3"/>
  <c r="G10" i="3"/>
  <c r="G7" i="3"/>
  <c r="G6" i="3"/>
  <c r="G5" i="3"/>
  <c r="G4" i="3"/>
  <c r="G3" i="3"/>
  <c r="G2" i="3"/>
  <c r="Q3" i="4" l="1"/>
  <c r="Q27" i="4" s="1"/>
  <c r="R27" i="4" s="1"/>
  <c r="P2" i="3"/>
  <c r="P44" i="3" s="1"/>
  <c r="O2" i="3"/>
  <c r="S2" i="3" l="1"/>
  <c r="O44" i="3"/>
  <c r="Q2" i="3"/>
  <c r="Q44" i="3" s="1"/>
  <c r="S44" i="3" l="1"/>
  <c r="T44" i="3" s="1"/>
  <c r="T2" i="3"/>
  <c r="R2" i="3"/>
  <c r="R22" i="4" l="1"/>
  <c r="R16" i="4"/>
  <c r="R5" i="4"/>
  <c r="R8" i="4"/>
  <c r="R7" i="4"/>
  <c r="R9" i="4"/>
  <c r="R11" i="4"/>
  <c r="R14" i="4"/>
  <c r="R19" i="4"/>
  <c r="T27" i="4"/>
  <c r="R25" i="4"/>
  <c r="R3" i="4"/>
  <c r="R2" i="4"/>
  <c r="R17" i="4"/>
  <c r="R13" i="4"/>
  <c r="R4" i="4"/>
  <c r="R21" i="4"/>
  <c r="R24" i="4"/>
  <c r="R6" i="4"/>
  <c r="R23" i="4"/>
  <c r="R10" i="4"/>
  <c r="R20" i="4"/>
  <c r="R12" i="4"/>
  <c r="R18" i="4"/>
  <c r="R15" i="4"/>
</calcChain>
</file>

<file path=xl/sharedStrings.xml><?xml version="1.0" encoding="utf-8"?>
<sst xmlns="http://schemas.openxmlformats.org/spreadsheetml/2006/main" count="320" uniqueCount="179">
  <si>
    <t>Viðmiðunarár</t>
  </si>
  <si>
    <t>Upplýsingar um rekstraeininguna</t>
  </si>
  <si>
    <t>Heiti móðurfélags</t>
  </si>
  <si>
    <t>Arnarlax ehf</t>
  </si>
  <si>
    <t>heiti rekstraeiningar</t>
  </si>
  <si>
    <t>Arnarlax sjókvíaeldi</t>
  </si>
  <si>
    <t>Kennitala rekstraeiningar</t>
  </si>
  <si>
    <t>heimilisfang</t>
  </si>
  <si>
    <t>Strandgata 1</t>
  </si>
  <si>
    <t>Bær/staður</t>
  </si>
  <si>
    <t>Bíldudalur</t>
  </si>
  <si>
    <t>Póstnúmer</t>
  </si>
  <si>
    <t>Land</t>
  </si>
  <si>
    <t>Ísland</t>
  </si>
  <si>
    <t>Staðsetningarhnit</t>
  </si>
  <si>
    <t>Haganes (FE-1105)</t>
  </si>
  <si>
    <t>Foss (FE-1087)</t>
  </si>
  <si>
    <t>Hringsdalur (FE-1105)</t>
  </si>
  <si>
    <t>1. 65°40.210'N 23°32.730'W</t>
  </si>
  <si>
    <t>1. 65°38.100'N 23°32.872'W</t>
  </si>
  <si>
    <t xml:space="preserve">1. 65°44.460'N 23°47.470'W </t>
  </si>
  <si>
    <t>2. 65°40.720'N 23°33.770'W</t>
  </si>
  <si>
    <t>2. 65°37.957'N 23°32.282'W</t>
  </si>
  <si>
    <t xml:space="preserve">2. 65°44.770'N 23°46.860'W </t>
  </si>
  <si>
    <t>3. 65°41.240'N 23°33.440'W</t>
  </si>
  <si>
    <t>3. 65°37.577'N 23°32.722'W</t>
  </si>
  <si>
    <t xml:space="preserve">3. 65°44.190'N 23°45.060'W </t>
  </si>
  <si>
    <t>4. 65°41.030'N 23°33.810'W</t>
  </si>
  <si>
    <t>4. 65°37.153'N 23°32.633'W</t>
  </si>
  <si>
    <t xml:space="preserve">4. 65°43.920'N 23°45.470'W </t>
  </si>
  <si>
    <t>Laugardalur (FE-1144)</t>
  </si>
  <si>
    <t>5. 65°37.107'N 23°33.283'W</t>
  </si>
  <si>
    <t>1. 65°39.277'N 23°56.974'W</t>
  </si>
  <si>
    <t>6. 65°37.617'N 23°33.362'W</t>
  </si>
  <si>
    <t>2. 65°39.581'N 23°56.524'W</t>
  </si>
  <si>
    <t>Eyri (FE-1144)</t>
  </si>
  <si>
    <t>3. 65°38.652'N 23°53.684'W</t>
  </si>
  <si>
    <t>1. 65°34.790'N 23°59.260'W</t>
  </si>
  <si>
    <t>4. 65°38.409'N 23°54.134'W</t>
  </si>
  <si>
    <t>2. 65°35.100'N 23°58.590'W</t>
  </si>
  <si>
    <t>Steinanes (FE-1105)</t>
  </si>
  <si>
    <t>3. 65°34.730'N 23°57.820'W</t>
  </si>
  <si>
    <t>1. 65°40,890'N 23°28,000'W</t>
  </si>
  <si>
    <t>4. 65°34.870'N 23°58.230'W</t>
  </si>
  <si>
    <t>2. 65°40,610'N 23°28,420'W</t>
  </si>
  <si>
    <t>Tjaldanes (FE-1105)</t>
  </si>
  <si>
    <t>3. 65°40,480'N 23°27,680'W</t>
  </si>
  <si>
    <t>1. 65°45.420'N 23°33.620'W</t>
  </si>
  <si>
    <t>4. 65°40,650'N 23°27,320'W</t>
  </si>
  <si>
    <t>2. 65°45.160'N 23°31.750'W</t>
  </si>
  <si>
    <t>3. 65°44.600'N 23°32.090'W</t>
  </si>
  <si>
    <t>4. 65°44.950'N 23°34.080'W</t>
  </si>
  <si>
    <t>Vatnasviðsumdæmi</t>
  </si>
  <si>
    <t>Kóði atvinnugreinaflokkunar Evrópubandalaganna (4 tölustafir)</t>
  </si>
  <si>
    <t>0321</t>
  </si>
  <si>
    <t>Mikilvægasta atvinnustarfsemin, skv. kóða atvinnugreinaflokkunar</t>
  </si>
  <si>
    <t>Valkvæðar upplýsingar</t>
  </si>
  <si>
    <t>Framleiðslumagn í sjó (kg)</t>
  </si>
  <si>
    <t xml:space="preserve">Fjöldi virkra stöðva á árinu 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</si>
  <si>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</si>
  <si>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</si>
  <si>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</si>
  <si>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</si>
  <si>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</si>
  <si>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</si>
  <si>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</si>
  <si>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7B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</si>
  <si>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</si>
  <si>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</si>
  <si>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</si>
  <si>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</si>
  <si>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</si>
  <si>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</si>
  <si>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</si>
  <si>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</si>
  <si>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</si>
  <si>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</si>
  <si>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</si>
  <si>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</si>
  <si>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Heildar köfnunarefni</t>
  </si>
  <si>
    <t>C</t>
  </si>
  <si>
    <t>Skv. skjali frá UST um útreikning á losun frá fiskeldi</t>
  </si>
  <si>
    <t>Heildar fosfór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</si>
  <si>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</si>
  <si>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</si>
  <si>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</si>
  <si>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</si>
  <si>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</si>
  <si>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</si>
  <si>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</si>
  <si>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</si>
  <si>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</si>
  <si>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</si>
  <si>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</si>
  <si>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</si>
  <si>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</si>
  <si>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</si>
  <si>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</si>
  <si>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</si>
  <si>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</si>
  <si>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</si>
  <si>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</si>
  <si>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</si>
  <si>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</si>
  <si>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</si>
  <si>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</si>
  <si>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Fóðurframleiðandi</t>
  </si>
  <si>
    <t>Týpa fóðurs</t>
  </si>
  <si>
    <t>Magn fóðurs [kg]</t>
  </si>
  <si>
    <t>Þurrvigt fóðurs %</t>
  </si>
  <si>
    <t>Hlutfall prótín %</t>
  </si>
  <si>
    <t>Hlutfall N %</t>
  </si>
  <si>
    <t>Hlutfall P %</t>
  </si>
  <si>
    <t>Hlutfall C %</t>
  </si>
  <si>
    <t>Framleiðsla/lífmassaaukning [tonn]</t>
  </si>
  <si>
    <t>POC [kg]</t>
  </si>
  <si>
    <t>PON [kg]</t>
  </si>
  <si>
    <t>POP [kg]</t>
  </si>
  <si>
    <t>DON [kg]</t>
  </si>
  <si>
    <t>DOP [kg]</t>
  </si>
  <si>
    <t>Total P</t>
  </si>
  <si>
    <t>kg P/tonn</t>
  </si>
  <si>
    <t>Total N</t>
  </si>
  <si>
    <t>Haganes</t>
  </si>
  <si>
    <t>Skretting</t>
  </si>
  <si>
    <t>Prime 600 50 A</t>
  </si>
  <si>
    <t>Prime 600 70 A</t>
  </si>
  <si>
    <t>Protec 600 50A</t>
  </si>
  <si>
    <t>Slice 5mg 4.5mm</t>
  </si>
  <si>
    <t>Slice 5mg 7mm</t>
  </si>
  <si>
    <t>Supreme Plus 150</t>
  </si>
  <si>
    <t>Supreme Plus 300</t>
  </si>
  <si>
    <t>Supreme Plus 75</t>
  </si>
  <si>
    <t>Prime 150</t>
  </si>
  <si>
    <t>Prime 300</t>
  </si>
  <si>
    <t>Hringsdalur</t>
  </si>
  <si>
    <t>Laxá</t>
  </si>
  <si>
    <t>Eco 6</t>
  </si>
  <si>
    <t>Express 1200</t>
  </si>
  <si>
    <t>Express 2500</t>
  </si>
  <si>
    <t>Express Polar 1200</t>
  </si>
  <si>
    <t>Express Polar 2500</t>
  </si>
  <si>
    <t>Express Polar p 1200</t>
  </si>
  <si>
    <t>Protec 1200</t>
  </si>
  <si>
    <t>Prime 600</t>
  </si>
  <si>
    <t>Premium 2500</t>
  </si>
  <si>
    <t>Optimax 1200</t>
  </si>
  <si>
    <t>Optimax 2500</t>
  </si>
  <si>
    <t>Optimax polar 2500</t>
  </si>
  <si>
    <t>Skretting (External)</t>
  </si>
  <si>
    <t>Protec 2500</t>
  </si>
  <si>
    <t>Steinanes</t>
  </si>
  <si>
    <t>Protec 150</t>
  </si>
  <si>
    <t>Protec 300</t>
  </si>
  <si>
    <t>Slice 5mg 3mm</t>
  </si>
  <si>
    <t>Tjaldanes</t>
  </si>
  <si>
    <t>Samtals</t>
  </si>
  <si>
    <t>Gross biomass increase:</t>
  </si>
  <si>
    <t>Limit</t>
  </si>
  <si>
    <t>10kg</t>
  </si>
  <si>
    <t>Laugardalur</t>
  </si>
  <si>
    <t xml:space="preserve">Protec 50 </t>
  </si>
  <si>
    <t>Express Polar 1200 50A</t>
  </si>
  <si>
    <t>Express Polar 1200 50P</t>
  </si>
  <si>
    <t>Express Polar 2500 50P</t>
  </si>
  <si>
    <t>Optimax 1200 50A</t>
  </si>
  <si>
    <t>Optimax 2500 50A</t>
  </si>
  <si>
    <t>Optimax Polar 1200 50A</t>
  </si>
  <si>
    <t>Optimax Polar 2500 50A</t>
  </si>
  <si>
    <t>Prime 150 50A</t>
  </si>
  <si>
    <t>Prime 300 50A</t>
  </si>
  <si>
    <t>Prime 600 50A</t>
  </si>
  <si>
    <t>Prime 600 70A</t>
  </si>
  <si>
    <t>Protec 1200 50A</t>
  </si>
  <si>
    <t>Protec 2500 50A</t>
  </si>
  <si>
    <t>Supreme Plus 600</t>
  </si>
  <si>
    <t>Eyri</t>
  </si>
  <si>
    <t>Express Polar 2500 50A</t>
  </si>
  <si>
    <t>9kg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</si>
</sst>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* #,##0.0_-;\-* #,##0.0_-;_-* &quot;-&quot;_-;_-@_-"/>
    <numFmt numFmtId="165" formatCode="_-* #,##0.00_-;\-* #,##0.00_-;_-* &quot;-&quot;_-;_-@_-"/>
    <numFmt numFmtId="166" formatCode="0.0%"/>
    <numFmt numFmtId="167" formatCode="_-* #,##0.000_-;\-* #,##0.00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Protection="1">
      <protection locked="0"/>
    </xf>
    <xf numFmtId="164" fontId="6" fillId="3" borderId="2" xfId="1" applyNumberFormat="1" applyFont="1" applyFill="1" applyBorder="1" applyAlignment="1">
      <alignment horizontal="center"/>
    </xf>
    <xf numFmtId="41" fontId="6" fillId="3" borderId="2" xfId="1" applyFont="1" applyFill="1" applyBorder="1" applyAlignment="1">
      <alignment horizontal="center"/>
    </xf>
    <xf numFmtId="0" fontId="1" fillId="4" borderId="0" xfId="3"/>
    <xf numFmtId="41" fontId="7" fillId="4" borderId="0" xfId="3" applyNumberFormat="1" applyFont="1"/>
    <xf numFmtId="0" fontId="1" fillId="4" borderId="0" xfId="3" applyProtection="1">
      <protection locked="0"/>
    </xf>
    <xf numFmtId="0" fontId="7" fillId="4" borderId="0" xfId="3" applyFont="1" applyBorder="1"/>
    <xf numFmtId="164" fontId="8" fillId="3" borderId="3" xfId="1" applyNumberFormat="1" applyFont="1" applyFill="1" applyBorder="1" applyAlignment="1">
      <alignment horizontal="center"/>
    </xf>
    <xf numFmtId="41" fontId="0" fillId="0" borderId="0" xfId="0" applyNumberFormat="1"/>
    <xf numFmtId="165" fontId="8" fillId="3" borderId="3" xfId="1" applyNumberFormat="1" applyFont="1" applyFill="1" applyBorder="1" applyAlignment="1">
      <alignment horizontal="center"/>
    </xf>
    <xf numFmtId="0" fontId="1" fillId="4" borderId="0" xfId="3" applyAlignment="1">
      <alignment horizontal="center"/>
    </xf>
    <xf numFmtId="9" fontId="2" fillId="2" borderId="1" xfId="2" applyFont="1" applyFill="1" applyBorder="1" applyAlignment="1">
      <alignment horizontal="center"/>
    </xf>
    <xf numFmtId="166" fontId="2" fillId="2" borderId="1" xfId="2" applyNumberFormat="1" applyFont="1" applyFill="1" applyBorder="1" applyAlignment="1">
      <alignment horizontal="center"/>
    </xf>
    <xf numFmtId="10" fontId="8" fillId="3" borderId="2" xfId="2" applyNumberFormat="1" applyFont="1" applyFill="1" applyBorder="1" applyAlignment="1">
      <alignment horizontal="center"/>
    </xf>
    <xf numFmtId="41" fontId="2" fillId="2" borderId="1" xfId="1" applyFont="1" applyFill="1" applyBorder="1" applyAlignment="1">
      <alignment horizontal="center"/>
    </xf>
    <xf numFmtId="0" fontId="0" fillId="0" borderId="4" xfId="0" applyBorder="1"/>
    <xf numFmtId="164" fontId="2" fillId="2" borderId="6" xfId="1" applyNumberFormat="1" applyFont="1" applyFill="1" applyBorder="1" applyAlignment="1">
      <alignment horizontal="center"/>
    </xf>
    <xf numFmtId="9" fontId="2" fillId="2" borderId="6" xfId="2" applyFont="1" applyFill="1" applyBorder="1" applyAlignment="1">
      <alignment horizontal="center"/>
    </xf>
    <xf numFmtId="166" fontId="2" fillId="2" borderId="6" xfId="2" applyNumberFormat="1" applyFont="1" applyFill="1" applyBorder="1" applyAlignment="1">
      <alignment horizontal="center"/>
    </xf>
    <xf numFmtId="10" fontId="8" fillId="3" borderId="6" xfId="2" applyNumberFormat="1" applyFont="1" applyFill="1" applyBorder="1" applyAlignment="1">
      <alignment horizontal="center"/>
    </xf>
    <xf numFmtId="10" fontId="2" fillId="2" borderId="6" xfId="2" applyNumberFormat="1" applyFont="1" applyFill="1" applyBorder="1" applyAlignment="1">
      <alignment horizontal="center"/>
    </xf>
    <xf numFmtId="41" fontId="8" fillId="3" borderId="3" xfId="1" applyFont="1" applyFill="1" applyBorder="1" applyAlignment="1">
      <alignment horizontal="center"/>
    </xf>
    <xf numFmtId="165" fontId="8" fillId="3" borderId="3" xfId="1" applyNumberFormat="1" applyFont="1" applyFill="1" applyBorder="1" applyAlignment="1">
      <alignment horizontal="left"/>
    </xf>
    <xf numFmtId="164" fontId="3" fillId="3" borderId="3" xfId="1" applyNumberFormat="1" applyFont="1" applyFill="1" applyBorder="1" applyAlignment="1">
      <alignment horizontal="center"/>
    </xf>
    <xf numFmtId="41" fontId="8" fillId="3" borderId="2" xfId="1" applyFont="1" applyFill="1" applyBorder="1" applyAlignment="1">
      <alignment horizontal="center"/>
    </xf>
    <xf numFmtId="41" fontId="2" fillId="2" borderId="6" xfId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Protection="1">
      <protection hidden="1"/>
    </xf>
    <xf numFmtId="0" fontId="0" fillId="0" borderId="0" xfId="0" applyAlignment="1">
      <alignment horizontal="center" vertical="top"/>
    </xf>
    <xf numFmtId="0" fontId="10" fillId="0" borderId="0" xfId="0" applyFont="1" applyProtection="1">
      <protection hidden="1"/>
    </xf>
    <xf numFmtId="0" fontId="0" fillId="0" borderId="6" xfId="0" applyBorder="1" applyAlignment="1">
      <alignment horizontal="center"/>
    </xf>
    <xf numFmtId="0" fontId="0" fillId="0" borderId="6" xfId="0" applyBorder="1"/>
    <xf numFmtId="3" fontId="10" fillId="0" borderId="6" xfId="0" applyNumberFormat="1" applyFont="1" applyBorder="1"/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wrapText="1"/>
    </xf>
    <xf numFmtId="0" fontId="0" fillId="0" borderId="0" xfId="0" applyAlignment="1">
      <alignment vertical="top"/>
    </xf>
    <xf numFmtId="0" fontId="0" fillId="0" borderId="10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7" xfId="0" applyBorder="1" applyAlignment="1">
      <alignment wrapText="1"/>
    </xf>
    <xf numFmtId="0" fontId="0" fillId="0" borderId="8" xfId="0" applyBorder="1"/>
    <xf numFmtId="0" fontId="5" fillId="0" borderId="11" xfId="4" applyBorder="1" applyAlignment="1" applyProtection="1">
      <alignment horizontal="left"/>
    </xf>
    <xf numFmtId="0" fontId="0" fillId="0" borderId="11" xfId="0" applyBorder="1"/>
    <xf numFmtId="164" fontId="12" fillId="3" borderId="2" xfId="1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19" xfId="0" applyBorder="1" applyAlignment="1">
      <alignment horizontal="right"/>
    </xf>
    <xf numFmtId="9" fontId="2" fillId="2" borderId="20" xfId="2" applyFont="1" applyFill="1" applyBorder="1" applyAlignment="1">
      <alignment horizontal="center"/>
    </xf>
    <xf numFmtId="166" fontId="2" fillId="2" borderId="20" xfId="2" applyNumberFormat="1" applyFont="1" applyFill="1" applyBorder="1" applyAlignment="1">
      <alignment horizontal="center"/>
    </xf>
    <xf numFmtId="10" fontId="8" fillId="3" borderId="20" xfId="2" applyNumberFormat="1" applyFont="1" applyFill="1" applyBorder="1" applyAlignment="1">
      <alignment horizontal="center"/>
    </xf>
    <xf numFmtId="10" fontId="2" fillId="2" borderId="20" xfId="2" applyNumberFormat="1" applyFont="1" applyFill="1" applyBorder="1" applyAlignment="1">
      <alignment horizontal="center"/>
    </xf>
    <xf numFmtId="41" fontId="2" fillId="2" borderId="21" xfId="1" applyFont="1" applyFill="1" applyBorder="1" applyAlignment="1">
      <alignment horizontal="center"/>
    </xf>
    <xf numFmtId="41" fontId="2" fillId="2" borderId="23" xfId="1" applyFont="1" applyFill="1" applyBorder="1" applyAlignment="1">
      <alignment horizontal="center"/>
    </xf>
    <xf numFmtId="0" fontId="1" fillId="4" borderId="0" xfId="3" applyBorder="1"/>
    <xf numFmtId="167" fontId="2" fillId="2" borderId="23" xfId="1" applyNumberFormat="1" applyFont="1" applyFill="1" applyBorder="1" applyAlignment="1">
      <alignment horizontal="center"/>
    </xf>
    <xf numFmtId="0" fontId="0" fillId="0" borderId="25" xfId="0" applyBorder="1" applyAlignment="1">
      <alignment horizontal="right"/>
    </xf>
    <xf numFmtId="0" fontId="1" fillId="4" borderId="25" xfId="3" applyBorder="1"/>
    <xf numFmtId="41" fontId="2" fillId="2" borderId="26" xfId="1" applyFont="1" applyFill="1" applyBorder="1" applyAlignment="1">
      <alignment horizontal="center"/>
    </xf>
    <xf numFmtId="9" fontId="2" fillId="2" borderId="26" xfId="2" applyFont="1" applyFill="1" applyBorder="1" applyAlignment="1">
      <alignment horizontal="center"/>
    </xf>
    <xf numFmtId="166" fontId="2" fillId="2" borderId="26" xfId="2" applyNumberFormat="1" applyFont="1" applyFill="1" applyBorder="1" applyAlignment="1">
      <alignment horizontal="center"/>
    </xf>
    <xf numFmtId="10" fontId="8" fillId="3" borderId="26" xfId="2" applyNumberFormat="1" applyFont="1" applyFill="1" applyBorder="1" applyAlignment="1">
      <alignment horizontal="center"/>
    </xf>
    <xf numFmtId="10" fontId="2" fillId="2" borderId="26" xfId="2" applyNumberFormat="1" applyFont="1" applyFill="1" applyBorder="1" applyAlignment="1">
      <alignment horizontal="center"/>
    </xf>
    <xf numFmtId="167" fontId="2" fillId="2" borderId="27" xfId="1" applyNumberFormat="1" applyFont="1" applyFill="1" applyBorder="1" applyAlignment="1">
      <alignment horizontal="center"/>
    </xf>
    <xf numFmtId="0" fontId="1" fillId="4" borderId="19" xfId="3" applyBorder="1"/>
    <xf numFmtId="41" fontId="2" fillId="2" borderId="20" xfId="1" applyFont="1" applyFill="1" applyBorder="1" applyAlignment="1">
      <alignment horizontal="center"/>
    </xf>
    <xf numFmtId="167" fontId="2" fillId="2" borderId="21" xfId="1" applyNumberFormat="1" applyFont="1" applyFill="1" applyBorder="1" applyAlignment="1">
      <alignment horizontal="center"/>
    </xf>
    <xf numFmtId="0" fontId="1" fillId="4" borderId="0" xfId="3" applyBorder="1" applyProtection="1">
      <protection locked="0"/>
    </xf>
    <xf numFmtId="41" fontId="7" fillId="4" borderId="0" xfId="3" applyNumberFormat="1" applyFont="1" applyBorder="1"/>
    <xf numFmtId="41" fontId="2" fillId="2" borderId="17" xfId="1" applyFont="1" applyFill="1" applyBorder="1" applyAlignment="1">
      <alignment horizontal="center"/>
    </xf>
    <xf numFmtId="9" fontId="2" fillId="2" borderId="17" xfId="2" applyFont="1" applyFill="1" applyBorder="1" applyAlignment="1">
      <alignment horizontal="center"/>
    </xf>
    <xf numFmtId="166" fontId="2" fillId="2" borderId="17" xfId="2" applyNumberFormat="1" applyFont="1" applyFill="1" applyBorder="1" applyAlignment="1">
      <alignment horizontal="center"/>
    </xf>
    <xf numFmtId="10" fontId="8" fillId="3" borderId="17" xfId="2" applyNumberFormat="1" applyFont="1" applyFill="1" applyBorder="1" applyAlignment="1">
      <alignment horizontal="center"/>
    </xf>
    <xf numFmtId="10" fontId="2" fillId="2" borderId="17" xfId="2" applyNumberFormat="1" applyFont="1" applyFill="1" applyBorder="1" applyAlignment="1">
      <alignment horizontal="center"/>
    </xf>
    <xf numFmtId="167" fontId="2" fillId="2" borderId="30" xfId="1" applyNumberFormat="1" applyFont="1" applyFill="1" applyBorder="1" applyAlignment="1">
      <alignment horizontal="center"/>
    </xf>
    <xf numFmtId="164" fontId="7" fillId="4" borderId="0" xfId="3" applyNumberFormat="1" applyFont="1"/>
    <xf numFmtId="41" fontId="2" fillId="2" borderId="31" xfId="1" applyFont="1" applyFill="1" applyBorder="1" applyAlignment="1">
      <alignment horizontal="center"/>
    </xf>
    <xf numFmtId="9" fontId="2" fillId="2" borderId="31" xfId="2" applyFont="1" applyFill="1" applyBorder="1" applyAlignment="1">
      <alignment horizontal="center"/>
    </xf>
    <xf numFmtId="166" fontId="2" fillId="2" borderId="31" xfId="2" applyNumberFormat="1" applyFont="1" applyFill="1" applyBorder="1" applyAlignment="1">
      <alignment horizontal="center"/>
    </xf>
    <xf numFmtId="10" fontId="8" fillId="3" borderId="32" xfId="2" applyNumberFormat="1" applyFont="1" applyFill="1" applyBorder="1" applyAlignment="1">
      <alignment horizontal="center"/>
    </xf>
    <xf numFmtId="41" fontId="2" fillId="2" borderId="33" xfId="1" applyFont="1" applyFill="1" applyBorder="1" applyAlignment="1">
      <alignment horizontal="center"/>
    </xf>
    <xf numFmtId="41" fontId="2" fillId="2" borderId="28" xfId="1" applyFont="1" applyFill="1" applyBorder="1" applyAlignment="1">
      <alignment horizontal="center"/>
    </xf>
    <xf numFmtId="41" fontId="2" fillId="2" borderId="34" xfId="1" applyFont="1" applyFill="1" applyBorder="1" applyAlignment="1">
      <alignment horizontal="center"/>
    </xf>
    <xf numFmtId="9" fontId="2" fillId="2" borderId="34" xfId="2" applyFont="1" applyFill="1" applyBorder="1" applyAlignment="1">
      <alignment horizontal="center"/>
    </xf>
    <xf numFmtId="166" fontId="2" fillId="2" borderId="34" xfId="2" applyNumberFormat="1" applyFont="1" applyFill="1" applyBorder="1" applyAlignment="1">
      <alignment horizontal="center"/>
    </xf>
    <xf numFmtId="10" fontId="8" fillId="3" borderId="35" xfId="2" applyNumberFormat="1" applyFont="1" applyFill="1" applyBorder="1" applyAlignment="1">
      <alignment horizontal="center"/>
    </xf>
    <xf numFmtId="41" fontId="2" fillId="2" borderId="29" xfId="1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right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9" fontId="2" fillId="2" borderId="16" xfId="2" applyFont="1" applyFill="1" applyBorder="1" applyAlignment="1">
      <alignment horizontal="center"/>
    </xf>
    <xf numFmtId="166" fontId="2" fillId="2" borderId="16" xfId="2" applyNumberFormat="1" applyFont="1" applyFill="1" applyBorder="1" applyAlignment="1">
      <alignment horizontal="center"/>
    </xf>
    <xf numFmtId="10" fontId="8" fillId="3" borderId="16" xfId="2" applyNumberFormat="1" applyFont="1" applyFill="1" applyBorder="1" applyAlignment="1">
      <alignment horizontal="center"/>
    </xf>
    <xf numFmtId="10" fontId="2" fillId="2" borderId="16" xfId="2" applyNumberFormat="1" applyFont="1" applyFill="1" applyBorder="1" applyAlignment="1">
      <alignment horizontal="center"/>
    </xf>
    <xf numFmtId="41" fontId="2" fillId="2" borderId="16" xfId="1" applyFont="1" applyFill="1" applyBorder="1" applyAlignment="1">
      <alignment horizontal="center"/>
    </xf>
    <xf numFmtId="167" fontId="2" fillId="2" borderId="36" xfId="1" applyNumberFormat="1" applyFont="1" applyFill="1" applyBorder="1" applyAlignment="1">
      <alignment horizontal="center"/>
    </xf>
    <xf numFmtId="164" fontId="2" fillId="2" borderId="37" xfId="1" applyNumberFormat="1" applyFont="1" applyFill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41" fontId="2" fillId="2" borderId="38" xfId="1" applyFont="1" applyFill="1" applyBorder="1" applyAlignment="1">
      <alignment horizontal="center"/>
    </xf>
    <xf numFmtId="9" fontId="2" fillId="2" borderId="38" xfId="2" applyFont="1" applyFill="1" applyBorder="1" applyAlignment="1">
      <alignment horizontal="center"/>
    </xf>
    <xf numFmtId="166" fontId="2" fillId="2" borderId="38" xfId="2" applyNumberFormat="1" applyFont="1" applyFill="1" applyBorder="1" applyAlignment="1">
      <alignment horizontal="center"/>
    </xf>
    <xf numFmtId="10" fontId="8" fillId="3" borderId="39" xfId="2" applyNumberFormat="1" applyFont="1" applyFill="1" applyBorder="1" applyAlignment="1">
      <alignment horizontal="center"/>
    </xf>
    <xf numFmtId="41" fontId="2" fillId="2" borderId="5" xfId="1" applyFont="1" applyFill="1" applyBorder="1" applyAlignment="1">
      <alignment horizontal="center"/>
    </xf>
    <xf numFmtId="167" fontId="2" fillId="2" borderId="40" xfId="1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5" borderId="6" xfId="2" applyNumberFormat="1" applyFont="1" applyFill="1" applyBorder="1" applyAlignment="1">
      <alignment horizontal="center"/>
    </xf>
    <xf numFmtId="10" fontId="2" fillId="5" borderId="17" xfId="2" applyNumberFormat="1" applyFont="1" applyFill="1" applyBorder="1" applyAlignment="1">
      <alignment horizontal="center"/>
    </xf>
    <xf numFmtId="166" fontId="2" fillId="5" borderId="31" xfId="2" applyNumberFormat="1" applyFont="1" applyFill="1" applyBorder="1" applyAlignment="1">
      <alignment horizontal="center"/>
    </xf>
    <xf numFmtId="0" fontId="1" fillId="4" borderId="0" xfId="3" applyBorder="1" applyAlignment="1">
      <alignment wrapText="1"/>
    </xf>
    <xf numFmtId="0" fontId="1" fillId="4" borderId="0" xfId="3" applyAlignment="1">
      <alignment horizontal="center" wrapText="1"/>
    </xf>
    <xf numFmtId="41" fontId="2" fillId="2" borderId="41" xfId="1" applyFont="1" applyFill="1" applyBorder="1" applyAlignment="1">
      <alignment horizontal="center"/>
    </xf>
    <xf numFmtId="0" fontId="1" fillId="4" borderId="19" xfId="3" applyBorder="1" applyAlignment="1">
      <alignment horizontal="right"/>
    </xf>
    <xf numFmtId="0" fontId="1" fillId="4" borderId="0" xfId="3" applyBorder="1" applyAlignment="1">
      <alignment horizontal="right"/>
    </xf>
    <xf numFmtId="0" fontId="0" fillId="4" borderId="0" xfId="3" applyFont="1" applyBorder="1" applyAlignment="1">
      <alignment horizontal="right"/>
    </xf>
    <xf numFmtId="0" fontId="1" fillId="4" borderId="25" xfId="3" applyBorder="1" applyAlignment="1">
      <alignment horizontal="right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3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5">
    <cellStyle name="20% - Accent3" xfId="3" builtinId="38"/>
    <cellStyle name="Comma [0]" xfId="1" builtinId="6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opLeftCell="A10" workbookViewId="0">
      <selection activeCell="M15" sqref="M15"/>
    </sheetView>
  </sheetViews>
  <sheetFormatPr defaultRowHeight="15" x14ac:dyDescent="0.25"/>
  <cols>
    <col min="7" max="7" width="14" bestFit="1" customWidth="1"/>
    <col min="8" max="8" width="21.5703125" bestFit="1" customWidth="1"/>
  </cols>
  <sheetData>
    <row r="1" spans="1:8" x14ac:dyDescent="0.25">
      <c r="A1" s="137" t="s">
        <v>0</v>
      </c>
      <c r="B1" s="138"/>
      <c r="C1" s="138"/>
      <c r="D1" s="138"/>
      <c r="E1" s="139"/>
      <c r="F1" s="139"/>
      <c r="G1" s="139"/>
      <c r="H1" s="139"/>
    </row>
    <row r="2" spans="1:8" x14ac:dyDescent="0.25">
      <c r="A2" s="137" t="s">
        <v>1</v>
      </c>
      <c r="B2" s="138"/>
      <c r="C2" s="138"/>
      <c r="D2" s="138"/>
      <c r="E2" s="139">
        <v>2023</v>
      </c>
      <c r="F2" s="139"/>
      <c r="G2" s="139"/>
      <c r="H2" s="139"/>
    </row>
    <row r="3" spans="1:8" x14ac:dyDescent="0.25">
      <c r="A3" s="140" t="s">
        <v>2</v>
      </c>
      <c r="B3" s="141"/>
      <c r="C3" s="141"/>
      <c r="D3" s="141"/>
      <c r="E3" s="142" t="s">
        <v>3</v>
      </c>
      <c r="F3" s="142"/>
      <c r="G3" s="142"/>
      <c r="H3" s="142"/>
    </row>
    <row r="4" spans="1:8" x14ac:dyDescent="0.25">
      <c r="A4" s="134" t="s">
        <v>4</v>
      </c>
      <c r="B4" s="135"/>
      <c r="C4" s="135"/>
      <c r="D4" s="135"/>
      <c r="E4" s="136" t="s">
        <v>5</v>
      </c>
      <c r="F4" s="136"/>
      <c r="G4" s="136"/>
      <c r="H4" s="136"/>
    </row>
    <row r="5" spans="1:8" x14ac:dyDescent="0.25">
      <c r="A5" s="134" t="s">
        <v>6</v>
      </c>
      <c r="B5" s="135"/>
      <c r="C5" s="135"/>
      <c r="D5" s="135"/>
      <c r="E5" s="136">
        <v>5803100600</v>
      </c>
      <c r="F5" s="136"/>
      <c r="G5" s="136"/>
      <c r="H5" s="136"/>
    </row>
    <row r="6" spans="1:8" x14ac:dyDescent="0.25">
      <c r="A6" s="134" t="s">
        <v>7</v>
      </c>
      <c r="B6" s="135"/>
      <c r="C6" s="135"/>
      <c r="D6" s="135"/>
      <c r="E6" s="136" t="s">
        <v>8</v>
      </c>
      <c r="F6" s="136"/>
      <c r="G6" s="136"/>
      <c r="H6" s="136"/>
    </row>
    <row r="7" spans="1:8" x14ac:dyDescent="0.25">
      <c r="A7" s="134" t="s">
        <v>9</v>
      </c>
      <c r="B7" s="135"/>
      <c r="C7" s="135"/>
      <c r="D7" s="135"/>
      <c r="E7" s="136" t="s">
        <v>10</v>
      </c>
      <c r="F7" s="136"/>
      <c r="G7" s="136"/>
      <c r="H7" s="136"/>
    </row>
    <row r="8" spans="1:8" x14ac:dyDescent="0.25">
      <c r="A8" s="134" t="s">
        <v>11</v>
      </c>
      <c r="B8" s="135"/>
      <c r="C8" s="135"/>
      <c r="D8" s="135"/>
      <c r="E8" s="136">
        <v>465</v>
      </c>
      <c r="F8" s="136"/>
      <c r="G8" s="136"/>
      <c r="H8" s="136"/>
    </row>
    <row r="9" spans="1:8" x14ac:dyDescent="0.25">
      <c r="A9" s="134" t="s">
        <v>12</v>
      </c>
      <c r="B9" s="135"/>
      <c r="C9" s="135"/>
      <c r="D9" s="135"/>
      <c r="E9" s="136" t="s">
        <v>13</v>
      </c>
      <c r="F9" s="136"/>
      <c r="G9" s="136"/>
      <c r="H9" s="136"/>
    </row>
    <row r="10" spans="1:8" x14ac:dyDescent="0.25">
      <c r="A10" s="135" t="s">
        <v>14</v>
      </c>
      <c r="B10" s="135"/>
      <c r="C10" s="135"/>
      <c r="D10" s="135"/>
      <c r="E10" s="27" t="s">
        <v>15</v>
      </c>
      <c r="F10" s="28"/>
      <c r="H10" s="27" t="s">
        <v>16</v>
      </c>
    </row>
    <row r="11" spans="1:8" x14ac:dyDescent="0.25">
      <c r="A11" s="29" t="s">
        <v>17</v>
      </c>
      <c r="B11" s="28"/>
      <c r="C11" s="30"/>
      <c r="D11" s="30"/>
      <c r="E11" s="28" t="s">
        <v>18</v>
      </c>
      <c r="F11" s="28"/>
      <c r="H11" s="28" t="s">
        <v>19</v>
      </c>
    </row>
    <row r="12" spans="1:8" x14ac:dyDescent="0.25">
      <c r="A12" s="31" t="s">
        <v>20</v>
      </c>
      <c r="B12" s="28"/>
      <c r="C12" s="30"/>
      <c r="D12" s="30"/>
      <c r="E12" s="28" t="s">
        <v>21</v>
      </c>
      <c r="F12" s="28"/>
      <c r="H12" s="28" t="s">
        <v>22</v>
      </c>
    </row>
    <row r="13" spans="1:8" x14ac:dyDescent="0.25">
      <c r="A13" s="31" t="s">
        <v>23</v>
      </c>
      <c r="B13" s="28"/>
      <c r="C13" s="30"/>
      <c r="D13" s="30"/>
      <c r="E13" s="28" t="s">
        <v>24</v>
      </c>
      <c r="F13" s="28"/>
      <c r="H13" s="28" t="s">
        <v>25</v>
      </c>
    </row>
    <row r="14" spans="1:8" x14ac:dyDescent="0.25">
      <c r="A14" s="28" t="s">
        <v>26</v>
      </c>
      <c r="B14" s="28"/>
      <c r="C14" s="30"/>
      <c r="D14" s="30"/>
      <c r="E14" s="28" t="s">
        <v>27</v>
      </c>
      <c r="F14" s="28"/>
      <c r="H14" s="28" t="s">
        <v>28</v>
      </c>
    </row>
    <row r="15" spans="1:8" x14ac:dyDescent="0.25">
      <c r="A15" s="31" t="s">
        <v>29</v>
      </c>
      <c r="B15" s="28"/>
      <c r="C15" s="30"/>
      <c r="D15" s="30"/>
      <c r="E15" s="27" t="s">
        <v>30</v>
      </c>
      <c r="F15" s="28"/>
      <c r="H15" s="28" t="s">
        <v>31</v>
      </c>
    </row>
    <row r="16" spans="1:8" x14ac:dyDescent="0.25">
      <c r="A16" s="30"/>
      <c r="B16" s="30"/>
      <c r="C16" s="30"/>
      <c r="D16" s="30"/>
      <c r="E16" s="28" t="s">
        <v>32</v>
      </c>
      <c r="F16" s="28"/>
      <c r="H16" s="28" t="s">
        <v>33</v>
      </c>
    </row>
    <row r="17" spans="1:8" x14ac:dyDescent="0.25">
      <c r="A17" s="30"/>
      <c r="B17" s="30"/>
      <c r="C17" s="30"/>
      <c r="D17" s="30"/>
      <c r="E17" s="28" t="s">
        <v>34</v>
      </c>
      <c r="F17" s="28"/>
      <c r="H17" s="27" t="s">
        <v>35</v>
      </c>
    </row>
    <row r="18" spans="1:8" x14ac:dyDescent="0.25">
      <c r="A18" s="30"/>
      <c r="B18" s="30"/>
      <c r="C18" s="30"/>
      <c r="D18" s="30"/>
      <c r="E18" s="28" t="s">
        <v>36</v>
      </c>
      <c r="F18" s="28"/>
      <c r="H18" s="28" t="s">
        <v>37</v>
      </c>
    </row>
    <row r="19" spans="1:8" x14ac:dyDescent="0.25">
      <c r="A19" s="30"/>
      <c r="B19" s="30"/>
      <c r="C19" s="30"/>
      <c r="D19" s="30"/>
      <c r="E19" s="28" t="s">
        <v>38</v>
      </c>
      <c r="F19" s="28"/>
      <c r="H19" s="28" t="s">
        <v>39</v>
      </c>
    </row>
    <row r="20" spans="1:8" x14ac:dyDescent="0.25">
      <c r="A20" s="30"/>
      <c r="B20" s="30"/>
      <c r="C20" s="30"/>
      <c r="D20" s="30"/>
      <c r="E20" s="29" t="s">
        <v>40</v>
      </c>
      <c r="F20" s="28"/>
      <c r="H20" s="28" t="s">
        <v>41</v>
      </c>
    </row>
    <row r="21" spans="1:8" x14ac:dyDescent="0.25">
      <c r="A21" s="30"/>
      <c r="B21" s="30"/>
      <c r="C21" s="30"/>
      <c r="D21" s="30"/>
      <c r="E21" s="28" t="s">
        <v>42</v>
      </c>
      <c r="F21" s="28"/>
      <c r="H21" s="28" t="s">
        <v>43</v>
      </c>
    </row>
    <row r="22" spans="1:8" x14ac:dyDescent="0.25">
      <c r="A22" s="30"/>
      <c r="B22" s="30"/>
      <c r="C22" s="30"/>
      <c r="D22" s="30"/>
      <c r="E22" s="28" t="s">
        <v>44</v>
      </c>
      <c r="F22" s="28"/>
      <c r="H22" s="27" t="s">
        <v>45</v>
      </c>
    </row>
    <row r="23" spans="1:8" x14ac:dyDescent="0.25">
      <c r="A23" s="30"/>
      <c r="B23" s="30"/>
      <c r="C23" s="30"/>
      <c r="D23" s="30"/>
      <c r="E23" s="28" t="s">
        <v>46</v>
      </c>
      <c r="F23" s="28"/>
      <c r="H23" s="28" t="s">
        <v>47</v>
      </c>
    </row>
    <row r="24" spans="1:8" x14ac:dyDescent="0.25">
      <c r="A24" s="30"/>
      <c r="B24" s="30"/>
      <c r="C24" s="30"/>
      <c r="D24" s="30"/>
      <c r="E24" s="28" t="s">
        <v>48</v>
      </c>
      <c r="F24" s="28"/>
      <c r="H24" s="28" t="s">
        <v>49</v>
      </c>
    </row>
    <row r="25" spans="1:8" x14ac:dyDescent="0.25">
      <c r="A25" s="30"/>
      <c r="B25" s="30"/>
      <c r="C25" s="30"/>
      <c r="D25" s="30"/>
      <c r="H25" s="28" t="s">
        <v>50</v>
      </c>
    </row>
    <row r="26" spans="1:8" x14ac:dyDescent="0.25">
      <c r="A26" s="30"/>
      <c r="B26" s="30"/>
      <c r="C26" s="30"/>
      <c r="D26" s="30"/>
      <c r="E26" s="28"/>
      <c r="F26" s="28"/>
      <c r="G26" s="28"/>
      <c r="H26" s="28" t="s">
        <v>51</v>
      </c>
    </row>
    <row r="27" spans="1:8" x14ac:dyDescent="0.25">
      <c r="A27" s="140" t="s">
        <v>52</v>
      </c>
      <c r="B27" s="141"/>
      <c r="C27" s="141"/>
      <c r="D27" s="141"/>
      <c r="E27" s="142"/>
      <c r="F27" s="142"/>
      <c r="G27" s="142"/>
      <c r="H27" s="142"/>
    </row>
    <row r="28" spans="1:8" x14ac:dyDescent="0.25">
      <c r="A28" s="143" t="s">
        <v>53</v>
      </c>
      <c r="B28" s="144"/>
      <c r="C28" s="144"/>
      <c r="D28" s="144"/>
      <c r="E28" s="145" t="s">
        <v>54</v>
      </c>
      <c r="F28" s="145"/>
      <c r="G28" s="145"/>
      <c r="H28" s="145"/>
    </row>
    <row r="29" spans="1:8" x14ac:dyDescent="0.25">
      <c r="A29" s="146" t="s">
        <v>55</v>
      </c>
      <c r="B29" s="147"/>
      <c r="C29" s="147"/>
      <c r="D29" s="147"/>
      <c r="E29" s="148"/>
      <c r="F29" s="148"/>
      <c r="G29" s="148"/>
      <c r="H29" s="148"/>
    </row>
    <row r="30" spans="1:8" x14ac:dyDescent="0.25">
      <c r="A30" s="137" t="s">
        <v>56</v>
      </c>
      <c r="B30" s="138"/>
      <c r="C30" s="138"/>
      <c r="D30" s="138"/>
      <c r="E30" s="139"/>
      <c r="F30" s="139"/>
      <c r="G30" s="139"/>
      <c r="H30" s="139"/>
    </row>
    <row r="31" spans="1:8" x14ac:dyDescent="0.25">
      <c r="A31" s="140" t="s">
        <v>57</v>
      </c>
      <c r="B31" s="141"/>
      <c r="C31" s="141"/>
      <c r="D31" s="141"/>
      <c r="E31" s="151">
        <f>'A.fjordur 2023'!J46+'P&amp;T 2023'!J27</f>
        <v>16737.046999999999</v>
      </c>
      <c r="F31" s="151"/>
      <c r="G31" s="151"/>
      <c r="H31" s="151"/>
    </row>
    <row r="32" spans="1:8" x14ac:dyDescent="0.25">
      <c r="A32" s="134" t="s">
        <v>58</v>
      </c>
      <c r="B32" s="135"/>
      <c r="C32" s="135"/>
      <c r="D32" s="135"/>
      <c r="E32" s="136">
        <v>7</v>
      </c>
      <c r="F32" s="136"/>
      <c r="G32" s="136"/>
      <c r="H32" s="136"/>
    </row>
    <row r="33" spans="1:8" x14ac:dyDescent="0.25">
      <c r="A33" s="134" t="s">
        <v>59</v>
      </c>
      <c r="B33" s="135"/>
      <c r="C33" s="135"/>
      <c r="D33" s="135"/>
      <c r="E33" s="136"/>
      <c r="F33" s="136"/>
      <c r="G33" s="136"/>
      <c r="H33" s="136"/>
    </row>
    <row r="34" spans="1:8" x14ac:dyDescent="0.25">
      <c r="A34" s="134" t="s">
        <v>60</v>
      </c>
      <c r="B34" s="135"/>
      <c r="C34" s="135"/>
      <c r="D34" s="135"/>
      <c r="E34" s="136"/>
      <c r="F34" s="136"/>
      <c r="G34" s="136"/>
      <c r="H34" s="136"/>
    </row>
    <row r="35" spans="1:8" x14ac:dyDescent="0.25">
      <c r="A35" s="149" t="s">
        <v>61</v>
      </c>
      <c r="B35" s="150"/>
      <c r="C35" s="150"/>
      <c r="D35" s="150"/>
      <c r="E35" s="148"/>
      <c r="F35" s="148"/>
      <c r="G35" s="148"/>
      <c r="H35" s="148"/>
    </row>
    <row r="36" spans="1:8" x14ac:dyDescent="0.25">
      <c r="A36" s="155" t="s">
        <v>62</v>
      </c>
      <c r="B36" s="156"/>
      <c r="C36" s="156"/>
      <c r="D36" s="156"/>
      <c r="E36" s="156"/>
      <c r="F36" s="156"/>
      <c r="G36" s="156"/>
      <c r="H36" s="156"/>
    </row>
    <row r="37" spans="1:8" x14ac:dyDescent="0.25">
      <c r="A37" s="157" t="s">
        <v>63</v>
      </c>
      <c r="B37" s="158"/>
      <c r="C37" s="157" t="s">
        <v>64</v>
      </c>
      <c r="D37" s="158"/>
      <c r="E37" s="157" t="s">
        <v>65</v>
      </c>
      <c r="F37" s="158"/>
      <c r="G37" s="142"/>
      <c r="H37" s="142"/>
    </row>
    <row r="38" spans="1:8" x14ac:dyDescent="0.25">
      <c r="A38" s="159"/>
      <c r="B38" s="160"/>
      <c r="C38" s="159" t="s">
        <v>66</v>
      </c>
      <c r="D38" s="160"/>
      <c r="E38" s="161"/>
      <c r="F38" s="160"/>
      <c r="G38" s="136"/>
      <c r="H38" s="136"/>
    </row>
    <row r="39" spans="1:8" x14ac:dyDescent="0.25">
      <c r="A39" s="152"/>
      <c r="B39" s="153"/>
      <c r="C39" s="152"/>
      <c r="D39" s="153"/>
      <c r="E39" s="154"/>
      <c r="F39" s="153"/>
      <c r="G39" s="136"/>
      <c r="H39" s="136"/>
    </row>
    <row r="40" spans="1:8" x14ac:dyDescent="0.25">
      <c r="A40" s="152"/>
      <c r="B40" s="153"/>
      <c r="C40" s="152"/>
      <c r="D40" s="153"/>
      <c r="E40" s="154"/>
      <c r="F40" s="153"/>
      <c r="G40" s="136"/>
      <c r="H40" s="136"/>
    </row>
    <row r="41" spans="1:8" x14ac:dyDescent="0.25">
      <c r="A41" s="155" t="s">
        <v>67</v>
      </c>
      <c r="B41" s="156"/>
      <c r="C41" s="156"/>
      <c r="D41" s="156"/>
      <c r="E41" s="156"/>
      <c r="F41" s="156"/>
      <c r="G41" s="156"/>
      <c r="H41" s="156"/>
    </row>
    <row r="42" spans="1:8" x14ac:dyDescent="0.25">
      <c r="A42" s="162" t="s">
        <v>68</v>
      </c>
      <c r="B42" s="139"/>
      <c r="C42" s="163"/>
      <c r="D42" s="162" t="s">
        <v>69</v>
      </c>
      <c r="E42" s="139"/>
      <c r="F42" s="163"/>
      <c r="G42" s="162" t="s">
        <v>70</v>
      </c>
      <c r="H42" s="139"/>
    </row>
    <row r="43" spans="1:8" x14ac:dyDescent="0.25">
      <c r="A43" s="32" t="s">
        <v>71</v>
      </c>
      <c r="B43" s="162" t="s">
        <v>72</v>
      </c>
      <c r="C43" s="163"/>
      <c r="D43" s="32" t="s">
        <v>73</v>
      </c>
      <c r="E43" s="162" t="s">
        <v>74</v>
      </c>
      <c r="F43" s="163"/>
      <c r="G43" s="32" t="s">
        <v>75</v>
      </c>
      <c r="H43" s="130" t="s">
        <v>76</v>
      </c>
    </row>
    <row r="44" spans="1:8" x14ac:dyDescent="0.25">
      <c r="A44" s="33"/>
      <c r="B44" s="162"/>
      <c r="C44" s="163"/>
      <c r="D44" s="33"/>
      <c r="E44" s="162"/>
      <c r="F44" s="163"/>
      <c r="G44" s="33"/>
      <c r="H44" s="130"/>
    </row>
    <row r="45" spans="1:8" x14ac:dyDescent="0.25">
      <c r="A45" s="33"/>
      <c r="B45" s="162"/>
      <c r="C45" s="163"/>
      <c r="D45" s="33"/>
      <c r="E45" s="162"/>
      <c r="F45" s="163"/>
      <c r="G45" s="33"/>
      <c r="H45" s="130"/>
    </row>
    <row r="46" spans="1:8" x14ac:dyDescent="0.25">
      <c r="A46" s="33"/>
      <c r="B46" s="162"/>
      <c r="C46" s="163"/>
      <c r="D46" s="33"/>
      <c r="E46" s="162"/>
      <c r="F46" s="163"/>
      <c r="G46" s="33"/>
      <c r="H46" s="130"/>
    </row>
    <row r="47" spans="1:8" x14ac:dyDescent="0.25">
      <c r="A47" s="155" t="s">
        <v>77</v>
      </c>
      <c r="B47" s="156"/>
      <c r="C47" s="156"/>
      <c r="D47" s="156"/>
      <c r="E47" s="156"/>
      <c r="F47" s="156"/>
      <c r="G47" s="156"/>
      <c r="H47" s="156"/>
    </row>
    <row r="48" spans="1:8" x14ac:dyDescent="0.25">
      <c r="A48" s="162" t="s">
        <v>68</v>
      </c>
      <c r="B48" s="139"/>
      <c r="C48" s="163"/>
      <c r="D48" s="162" t="s">
        <v>69</v>
      </c>
      <c r="E48" s="139"/>
      <c r="F48" s="163"/>
      <c r="G48" s="162" t="s">
        <v>78</v>
      </c>
      <c r="H48" s="139"/>
    </row>
    <row r="49" spans="1:8" x14ac:dyDescent="0.25">
      <c r="A49" s="32" t="s">
        <v>71</v>
      </c>
      <c r="B49" s="162" t="s">
        <v>72</v>
      </c>
      <c r="C49" s="163"/>
      <c r="D49" s="32" t="s">
        <v>73</v>
      </c>
      <c r="E49" s="162" t="s">
        <v>74</v>
      </c>
      <c r="F49" s="163"/>
      <c r="G49" s="32" t="s">
        <v>75</v>
      </c>
      <c r="H49" s="130" t="s">
        <v>76</v>
      </c>
    </row>
    <row r="50" spans="1:8" ht="31.5" customHeight="1" x14ac:dyDescent="0.25">
      <c r="A50" s="33">
        <v>12</v>
      </c>
      <c r="B50" s="164" t="s">
        <v>79</v>
      </c>
      <c r="C50" s="165"/>
      <c r="D50" s="33" t="s">
        <v>80</v>
      </c>
      <c r="E50" s="166" t="s">
        <v>81</v>
      </c>
      <c r="F50" s="167"/>
      <c r="G50" s="34">
        <f>'A.fjordur 2023'!M44+'A.fjordur 2023'!O44+'P&amp;T 2023'!M27+'P&amp;T 2023'!O27</f>
        <v>769201.74084095983</v>
      </c>
      <c r="H50" s="130"/>
    </row>
    <row r="51" spans="1:8" ht="26.25" customHeight="1" x14ac:dyDescent="0.25">
      <c r="A51" s="33">
        <v>13</v>
      </c>
      <c r="B51" s="164" t="s">
        <v>82</v>
      </c>
      <c r="C51" s="165"/>
      <c r="D51" s="33" t="s">
        <v>80</v>
      </c>
      <c r="E51" s="168"/>
      <c r="F51" s="169"/>
      <c r="G51" s="34">
        <f>'A.fjordur 2023'!Q44+'P&amp;T 2023'!Q27</f>
        <v>112944.80125824</v>
      </c>
      <c r="H51" s="130"/>
    </row>
    <row r="52" spans="1:8" x14ac:dyDescent="0.25">
      <c r="A52" s="155" t="s">
        <v>83</v>
      </c>
      <c r="B52" s="156"/>
      <c r="C52" s="156"/>
      <c r="D52" s="156"/>
      <c r="E52" s="156"/>
      <c r="F52" s="156"/>
      <c r="G52" s="156"/>
      <c r="H52" s="156"/>
    </row>
    <row r="53" spans="1:8" x14ac:dyDescent="0.25">
      <c r="A53" s="162" t="s">
        <v>68</v>
      </c>
      <c r="B53" s="139"/>
      <c r="C53" s="163"/>
      <c r="D53" s="162" t="s">
        <v>69</v>
      </c>
      <c r="E53" s="139"/>
      <c r="F53" s="163"/>
      <c r="G53" s="162" t="s">
        <v>84</v>
      </c>
      <c r="H53" s="139"/>
    </row>
    <row r="54" spans="1:8" x14ac:dyDescent="0.25">
      <c r="A54" s="32" t="s">
        <v>71</v>
      </c>
      <c r="B54" s="162" t="s">
        <v>72</v>
      </c>
      <c r="C54" s="163"/>
      <c r="D54" s="32" t="s">
        <v>73</v>
      </c>
      <c r="E54" s="162" t="s">
        <v>74</v>
      </c>
      <c r="F54" s="163"/>
      <c r="G54" s="32" t="s">
        <v>75</v>
      </c>
      <c r="H54" s="130" t="s">
        <v>76</v>
      </c>
    </row>
    <row r="55" spans="1:8" x14ac:dyDescent="0.25">
      <c r="A55" s="33"/>
      <c r="B55" s="162"/>
      <c r="C55" s="163"/>
      <c r="D55" s="33"/>
      <c r="E55" s="162"/>
      <c r="F55" s="163"/>
      <c r="G55" s="33"/>
      <c r="H55" s="130"/>
    </row>
    <row r="56" spans="1:8" x14ac:dyDescent="0.25">
      <c r="A56" s="33"/>
      <c r="B56" s="162"/>
      <c r="C56" s="163"/>
      <c r="D56" s="33"/>
      <c r="E56" s="162"/>
      <c r="F56" s="163"/>
      <c r="G56" s="33"/>
      <c r="H56" s="130"/>
    </row>
    <row r="57" spans="1:8" x14ac:dyDescent="0.25">
      <c r="A57" s="33"/>
      <c r="B57" s="162"/>
      <c r="C57" s="163"/>
      <c r="D57" s="33"/>
      <c r="E57" s="162"/>
      <c r="F57" s="163"/>
      <c r="G57" s="33"/>
      <c r="H57" s="130"/>
    </row>
    <row r="58" spans="1:8" x14ac:dyDescent="0.25">
      <c r="A58" s="155" t="s">
        <v>85</v>
      </c>
      <c r="B58" s="156"/>
      <c r="C58" s="156"/>
      <c r="D58" s="156"/>
      <c r="E58" s="156"/>
      <c r="F58" s="156"/>
      <c r="G58" s="156"/>
      <c r="H58" s="156"/>
    </row>
    <row r="59" spans="1:8" x14ac:dyDescent="0.25">
      <c r="A59" s="162" t="s">
        <v>68</v>
      </c>
      <c r="B59" s="139"/>
      <c r="C59" s="163"/>
      <c r="D59" s="162" t="s">
        <v>69</v>
      </c>
      <c r="E59" s="139"/>
      <c r="F59" s="163"/>
      <c r="G59" s="162" t="s">
        <v>86</v>
      </c>
      <c r="H59" s="139"/>
    </row>
    <row r="60" spans="1:8" x14ac:dyDescent="0.25">
      <c r="A60" s="32" t="s">
        <v>71</v>
      </c>
      <c r="B60" s="162" t="s">
        <v>72</v>
      </c>
      <c r="C60" s="163"/>
      <c r="D60" s="32" t="s">
        <v>73</v>
      </c>
      <c r="E60" s="162" t="s">
        <v>74</v>
      </c>
      <c r="F60" s="163"/>
      <c r="G60" s="32" t="s">
        <v>75</v>
      </c>
      <c r="H60" s="130" t="s">
        <v>76</v>
      </c>
    </row>
    <row r="61" spans="1:8" x14ac:dyDescent="0.25">
      <c r="A61" s="33"/>
      <c r="B61" s="162"/>
      <c r="C61" s="163"/>
      <c r="D61" s="33"/>
      <c r="E61" s="162"/>
      <c r="F61" s="163"/>
      <c r="G61" s="33"/>
      <c r="H61" s="130"/>
    </row>
    <row r="62" spans="1:8" x14ac:dyDescent="0.25">
      <c r="A62" s="33"/>
      <c r="B62" s="162"/>
      <c r="C62" s="163"/>
      <c r="D62" s="33"/>
      <c r="E62" s="162"/>
      <c r="F62" s="163"/>
      <c r="G62" s="33"/>
      <c r="H62" s="130"/>
    </row>
    <row r="63" spans="1:8" x14ac:dyDescent="0.25">
      <c r="A63" s="33"/>
      <c r="B63" s="162"/>
      <c r="C63" s="163"/>
      <c r="D63" s="33"/>
      <c r="E63" s="162"/>
      <c r="F63" s="163"/>
      <c r="G63" s="33"/>
      <c r="H63" s="130"/>
    </row>
    <row r="64" spans="1:8" x14ac:dyDescent="0.25">
      <c r="A64" s="155" t="s">
        <v>87</v>
      </c>
      <c r="B64" s="156"/>
      <c r="C64" s="156"/>
      <c r="D64" s="156"/>
      <c r="E64" s="156"/>
      <c r="F64" s="156"/>
      <c r="G64" s="156"/>
      <c r="H64" s="156"/>
    </row>
    <row r="65" spans="1:8" x14ac:dyDescent="0.25">
      <c r="A65" s="170" t="s">
        <v>88</v>
      </c>
      <c r="B65" s="171"/>
    </row>
    <row r="66" spans="1:8" ht="30" x14ac:dyDescent="0.25">
      <c r="A66" s="35" t="s">
        <v>89</v>
      </c>
      <c r="B66" s="132" t="s">
        <v>90</v>
      </c>
      <c r="C66" s="36" t="s">
        <v>91</v>
      </c>
      <c r="D66" s="172" t="s">
        <v>74</v>
      </c>
      <c r="E66" s="173"/>
    </row>
    <row r="67" spans="1:8" x14ac:dyDescent="0.25">
      <c r="A67" s="37"/>
      <c r="B67" s="38"/>
      <c r="C67" s="39"/>
      <c r="D67" s="164"/>
      <c r="E67" s="165"/>
      <c r="F67" s="40"/>
      <c r="G67" s="40"/>
    </row>
    <row r="68" spans="1:8" x14ac:dyDescent="0.25">
      <c r="A68" s="37"/>
      <c r="B68" s="38"/>
      <c r="C68" s="39"/>
      <c r="D68" s="164"/>
      <c r="E68" s="165"/>
      <c r="F68" s="40"/>
      <c r="G68" s="40"/>
    </row>
    <row r="69" spans="1:8" x14ac:dyDescent="0.25">
      <c r="A69" s="37"/>
      <c r="B69" s="38"/>
      <c r="C69" s="39"/>
      <c r="D69" s="164"/>
      <c r="E69" s="165"/>
      <c r="F69" s="40"/>
      <c r="G69" s="40"/>
    </row>
    <row r="70" spans="1:8" x14ac:dyDescent="0.25">
      <c r="A70" s="170" t="s">
        <v>92</v>
      </c>
      <c r="B70" s="171"/>
    </row>
    <row r="71" spans="1:8" ht="30" x14ac:dyDescent="0.25">
      <c r="A71" s="35" t="s">
        <v>89</v>
      </c>
      <c r="B71" s="132" t="s">
        <v>90</v>
      </c>
      <c r="C71" s="36" t="s">
        <v>91</v>
      </c>
      <c r="D71" s="172" t="s">
        <v>74</v>
      </c>
      <c r="E71" s="173"/>
      <c r="F71" s="164" t="s">
        <v>93</v>
      </c>
      <c r="G71" s="165"/>
      <c r="H71" s="131" t="s">
        <v>94</v>
      </c>
    </row>
    <row r="72" spans="1:8" x14ac:dyDescent="0.25">
      <c r="A72" s="37"/>
      <c r="B72" s="38"/>
      <c r="C72" s="39"/>
      <c r="D72" s="164"/>
      <c r="E72" s="165"/>
      <c r="F72" s="172"/>
      <c r="G72" s="173"/>
      <c r="H72" s="130"/>
    </row>
    <row r="73" spans="1:8" x14ac:dyDescent="0.25">
      <c r="A73" s="37"/>
      <c r="B73" s="38"/>
      <c r="C73" s="39"/>
      <c r="D73" s="164"/>
      <c r="E73" s="165"/>
      <c r="F73" s="172"/>
      <c r="G73" s="173"/>
      <c r="H73" s="130"/>
    </row>
    <row r="74" spans="1:8" x14ac:dyDescent="0.25">
      <c r="A74" s="37"/>
      <c r="B74" s="38"/>
      <c r="C74" s="39"/>
      <c r="D74" s="164"/>
      <c r="E74" s="165"/>
      <c r="F74" s="172"/>
      <c r="G74" s="173"/>
      <c r="H74" s="130"/>
    </row>
    <row r="75" spans="1:8" x14ac:dyDescent="0.25">
      <c r="A75" s="155" t="s">
        <v>95</v>
      </c>
      <c r="B75" s="156"/>
      <c r="C75" s="156"/>
      <c r="D75" s="156"/>
      <c r="E75" s="156"/>
      <c r="F75" s="156"/>
      <c r="G75" s="156"/>
      <c r="H75" s="156"/>
    </row>
    <row r="76" spans="1:8" ht="30" x14ac:dyDescent="0.25">
      <c r="A76" s="41" t="s">
        <v>89</v>
      </c>
      <c r="B76" s="133" t="s">
        <v>90</v>
      </c>
      <c r="C76" s="42" t="s">
        <v>91</v>
      </c>
      <c r="D76" s="174" t="s">
        <v>74</v>
      </c>
      <c r="E76" s="175"/>
    </row>
    <row r="77" spans="1:8" x14ac:dyDescent="0.25">
      <c r="A77" s="37"/>
      <c r="B77" s="38"/>
      <c r="C77" s="39"/>
      <c r="D77" s="164"/>
      <c r="E77" s="165"/>
      <c r="F77" s="40"/>
      <c r="G77" s="40"/>
    </row>
    <row r="78" spans="1:8" x14ac:dyDescent="0.25">
      <c r="A78" s="37"/>
      <c r="B78" s="38"/>
      <c r="C78" s="39"/>
      <c r="D78" s="164"/>
      <c r="E78" s="165"/>
      <c r="F78" s="40"/>
      <c r="G78" s="40"/>
    </row>
    <row r="79" spans="1:8" x14ac:dyDescent="0.25">
      <c r="A79" s="43"/>
      <c r="B79" s="44"/>
      <c r="C79" s="45"/>
      <c r="D79" s="178"/>
      <c r="E79" s="179"/>
      <c r="F79" s="40"/>
      <c r="G79" s="40"/>
    </row>
    <row r="80" spans="1:8" x14ac:dyDescent="0.25">
      <c r="A80" s="180" t="s">
        <v>96</v>
      </c>
      <c r="B80" s="181"/>
      <c r="C80" s="181"/>
      <c r="D80" s="181"/>
      <c r="E80" s="181"/>
      <c r="F80" s="181"/>
      <c r="G80" s="181"/>
      <c r="H80" s="181"/>
    </row>
    <row r="81" spans="1:8" x14ac:dyDescent="0.25">
      <c r="A81" s="159" t="s">
        <v>97</v>
      </c>
      <c r="B81" s="161"/>
      <c r="C81" s="129" t="s">
        <v>98</v>
      </c>
      <c r="D81" s="46"/>
      <c r="E81" s="46"/>
      <c r="F81" s="46"/>
      <c r="G81" s="46"/>
      <c r="H81" s="46"/>
    </row>
    <row r="82" spans="1:8" x14ac:dyDescent="0.25">
      <c r="A82" s="152" t="s">
        <v>99</v>
      </c>
      <c r="B82" s="154"/>
      <c r="C82" s="128" t="s">
        <v>100</v>
      </c>
    </row>
    <row r="83" spans="1:8" x14ac:dyDescent="0.25">
      <c r="A83" s="152" t="s">
        <v>9</v>
      </c>
      <c r="B83" s="154"/>
      <c r="C83" s="128" t="s">
        <v>101</v>
      </c>
    </row>
    <row r="84" spans="1:8" x14ac:dyDescent="0.25">
      <c r="A84" s="152" t="s">
        <v>102</v>
      </c>
      <c r="B84" s="154"/>
      <c r="C84" s="128">
        <v>5912000</v>
      </c>
    </row>
    <row r="85" spans="1:8" x14ac:dyDescent="0.25">
      <c r="A85" s="152" t="s">
        <v>103</v>
      </c>
      <c r="B85" s="154"/>
      <c r="C85" s="128">
        <v>5912020</v>
      </c>
    </row>
    <row r="86" spans="1:8" x14ac:dyDescent="0.25">
      <c r="A86" s="176" t="s">
        <v>104</v>
      </c>
      <c r="B86" s="177"/>
      <c r="C86" s="47" t="s">
        <v>105</v>
      </c>
      <c r="D86" s="48"/>
      <c r="E86" s="48"/>
      <c r="F86" s="48"/>
      <c r="G86" s="48"/>
      <c r="H86" s="48"/>
    </row>
  </sheetData>
  <mergeCells count="126">
    <mergeCell ref="A83:B83"/>
    <mergeCell ref="A84:B84"/>
    <mergeCell ref="A85:B85"/>
    <mergeCell ref="A86:B86"/>
    <mergeCell ref="D77:E77"/>
    <mergeCell ref="D78:E78"/>
    <mergeCell ref="D79:E79"/>
    <mergeCell ref="A80:H80"/>
    <mergeCell ref="A81:B81"/>
    <mergeCell ref="A82:B82"/>
    <mergeCell ref="D73:E73"/>
    <mergeCell ref="F73:G73"/>
    <mergeCell ref="D74:E74"/>
    <mergeCell ref="F74:G74"/>
    <mergeCell ref="A75:H75"/>
    <mergeCell ref="D76:E76"/>
    <mergeCell ref="D68:E68"/>
    <mergeCell ref="D69:E69"/>
    <mergeCell ref="A70:B70"/>
    <mergeCell ref="D71:E71"/>
    <mergeCell ref="F71:G71"/>
    <mergeCell ref="D72:E72"/>
    <mergeCell ref="F72:G72"/>
    <mergeCell ref="B63:C63"/>
    <mergeCell ref="E63:F63"/>
    <mergeCell ref="A64:H64"/>
    <mergeCell ref="A65:B65"/>
    <mergeCell ref="D66:E66"/>
    <mergeCell ref="D67:E67"/>
    <mergeCell ref="B60:C60"/>
    <mergeCell ref="E60:F60"/>
    <mergeCell ref="B61:C61"/>
    <mergeCell ref="E61:F61"/>
    <mergeCell ref="B62:C62"/>
    <mergeCell ref="E62:F62"/>
    <mergeCell ref="B57:C57"/>
    <mergeCell ref="E57:F57"/>
    <mergeCell ref="A58:H58"/>
    <mergeCell ref="A59:C59"/>
    <mergeCell ref="D59:F59"/>
    <mergeCell ref="G59:H59"/>
    <mergeCell ref="B54:C54"/>
    <mergeCell ref="E54:F54"/>
    <mergeCell ref="B55:C55"/>
    <mergeCell ref="E55:F55"/>
    <mergeCell ref="B56:C56"/>
    <mergeCell ref="E56:F56"/>
    <mergeCell ref="B50:C50"/>
    <mergeCell ref="E50:F51"/>
    <mergeCell ref="B51:C51"/>
    <mergeCell ref="A52:H52"/>
    <mergeCell ref="A53:C53"/>
    <mergeCell ref="D53:F53"/>
    <mergeCell ref="G53:H53"/>
    <mergeCell ref="A47:H47"/>
    <mergeCell ref="A48:C48"/>
    <mergeCell ref="D48:F48"/>
    <mergeCell ref="G48:H48"/>
    <mergeCell ref="B49:C49"/>
    <mergeCell ref="E49:F49"/>
    <mergeCell ref="B44:C44"/>
    <mergeCell ref="E44:F44"/>
    <mergeCell ref="B45:C45"/>
    <mergeCell ref="E45:F45"/>
    <mergeCell ref="B46:C46"/>
    <mergeCell ref="E46:F46"/>
    <mergeCell ref="A41:H41"/>
    <mergeCell ref="A42:C42"/>
    <mergeCell ref="D42:F42"/>
    <mergeCell ref="G42:H42"/>
    <mergeCell ref="B43:C43"/>
    <mergeCell ref="E43:F43"/>
    <mergeCell ref="A39:B39"/>
    <mergeCell ref="C39:D39"/>
    <mergeCell ref="E39:F39"/>
    <mergeCell ref="G39:H39"/>
    <mergeCell ref="A40:B40"/>
    <mergeCell ref="C40:D40"/>
    <mergeCell ref="E40:F40"/>
    <mergeCell ref="G40:H40"/>
    <mergeCell ref="A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10:D10"/>
    <mergeCell ref="A27:D27"/>
    <mergeCell ref="E27:H27"/>
    <mergeCell ref="A28:D28"/>
    <mergeCell ref="E28:H28"/>
    <mergeCell ref="A29:D29"/>
    <mergeCell ref="E29:H29"/>
    <mergeCell ref="A7:D7"/>
    <mergeCell ref="E7:H7"/>
    <mergeCell ref="A8:D8"/>
    <mergeCell ref="E8:H8"/>
    <mergeCell ref="A9:D9"/>
    <mergeCell ref="E9:H9"/>
    <mergeCell ref="A4:D4"/>
    <mergeCell ref="E4:H4"/>
    <mergeCell ref="A5:D5"/>
    <mergeCell ref="E5:H5"/>
    <mergeCell ref="A6:D6"/>
    <mergeCell ref="E6:H6"/>
    <mergeCell ref="A1:D1"/>
    <mergeCell ref="E1:H1"/>
    <mergeCell ref="A2:D2"/>
    <mergeCell ref="E2:H2"/>
    <mergeCell ref="A3:D3"/>
    <mergeCell ref="E3:H3"/>
  </mergeCells>
  <hyperlinks>
    <hyperlink ref="C86" r:id="rId1" xr:uid="{00000000-0004-0000-0000-000000000000}"/>
  </hyperlinks>
  <pageMargins left="0.25" right="0.25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tabSelected="1" topLeftCell="A3" zoomScale="90" zoomScaleNormal="90" workbookViewId="0">
      <selection activeCell="N50" sqref="N50"/>
    </sheetView>
  </sheetViews>
  <sheetFormatPr defaultColWidth="15.7109375" defaultRowHeight="15" x14ac:dyDescent="0.25"/>
  <cols>
    <col min="2" max="2" width="22.140625" customWidth="1"/>
    <col min="3" max="3" width="20.7109375" customWidth="1"/>
    <col min="4" max="4" width="16" bestFit="1" customWidth="1"/>
    <col min="7" max="7" width="12.28515625" style="1" customWidth="1"/>
    <col min="8" max="8" width="11.85546875" customWidth="1"/>
    <col min="9" max="9" width="12.28515625" customWidth="1"/>
    <col min="10" max="10" width="19" customWidth="1"/>
    <col min="12" max="12" width="15.28515625" customWidth="1"/>
    <col min="13" max="18" width="13.140625" customWidth="1"/>
  </cols>
  <sheetData>
    <row r="1" spans="1:20" s="16" customFormat="1" ht="15.75" thickBot="1" x14ac:dyDescent="0.3">
      <c r="A1" s="46"/>
      <c r="B1" s="126" t="s">
        <v>106</v>
      </c>
      <c r="C1" s="50" t="s">
        <v>107</v>
      </c>
      <c r="D1" s="46" t="s">
        <v>108</v>
      </c>
      <c r="E1" s="46" t="s">
        <v>109</v>
      </c>
      <c r="F1" s="46" t="s">
        <v>110</v>
      </c>
      <c r="G1" s="51" t="s">
        <v>111</v>
      </c>
      <c r="H1" s="46" t="s">
        <v>112</v>
      </c>
      <c r="I1" s="46" t="s">
        <v>113</v>
      </c>
      <c r="J1" s="46" t="s">
        <v>114</v>
      </c>
      <c r="L1" s="127" t="s">
        <v>115</v>
      </c>
      <c r="M1" s="127" t="s">
        <v>116</v>
      </c>
      <c r="N1" s="127" t="s">
        <v>117</v>
      </c>
      <c r="O1" s="127" t="s">
        <v>118</v>
      </c>
      <c r="P1" s="127" t="s">
        <v>119</v>
      </c>
      <c r="Q1" s="127" t="s">
        <v>120</v>
      </c>
      <c r="R1" s="127" t="s">
        <v>121</v>
      </c>
      <c r="S1" s="127" t="s">
        <v>122</v>
      </c>
    </row>
    <row r="2" spans="1:20" x14ac:dyDescent="0.25">
      <c r="A2" s="182" t="s">
        <v>123</v>
      </c>
      <c r="B2" s="52" t="s">
        <v>124</v>
      </c>
      <c r="C2" s="122" t="s">
        <v>125</v>
      </c>
      <c r="D2" s="70">
        <v>248617</v>
      </c>
      <c r="E2" s="53">
        <v>0.96</v>
      </c>
      <c r="F2" s="54">
        <v>0.4</v>
      </c>
      <c r="G2" s="55">
        <f>F2/6.25</f>
        <v>6.4000000000000001E-2</v>
      </c>
      <c r="H2" s="56">
        <v>9.4000000000000004E-3</v>
      </c>
      <c r="I2" s="53">
        <v>0.51</v>
      </c>
      <c r="J2" s="57"/>
      <c r="K2" s="11"/>
      <c r="L2" s="22">
        <f>D2*E2*I2*0.19</f>
        <v>23127.347807999999</v>
      </c>
      <c r="M2" s="10">
        <f>D2*E2*G2*0.15</f>
        <v>2291.2542719999997</v>
      </c>
      <c r="N2" s="10">
        <f>D2*E2*H2*0.44</f>
        <v>987.14871552</v>
      </c>
      <c r="O2" s="10">
        <f>D2*E2*G2*0.48</f>
        <v>7332.0136703999997</v>
      </c>
      <c r="P2" s="23">
        <f t="shared" ref="P2:P43" si="0">D2*E2*H2*0.26</f>
        <v>583.31515007999997</v>
      </c>
      <c r="Q2" s="22">
        <f>N2+P2</f>
        <v>1570.4638656</v>
      </c>
      <c r="R2" s="8">
        <f>Q2/$J$46</f>
        <v>0.11696776714231673</v>
      </c>
      <c r="S2" s="9">
        <f>M2+O2</f>
        <v>9623.2679423999998</v>
      </c>
      <c r="T2" s="24">
        <f>S2/$J$46</f>
        <v>0.71673865823377059</v>
      </c>
    </row>
    <row r="3" spans="1:20" x14ac:dyDescent="0.25">
      <c r="A3" s="183"/>
      <c r="B3" s="93" t="s">
        <v>124</v>
      </c>
      <c r="C3" s="123" t="s">
        <v>126</v>
      </c>
      <c r="D3" s="17">
        <v>24000</v>
      </c>
      <c r="E3" s="18">
        <v>0.96</v>
      </c>
      <c r="F3" s="19">
        <v>0.4</v>
      </c>
      <c r="G3" s="20">
        <f>F3/6.25</f>
        <v>6.4000000000000001E-2</v>
      </c>
      <c r="H3" s="21">
        <v>9.4000000000000004E-3</v>
      </c>
      <c r="I3" s="18">
        <v>0.51</v>
      </c>
      <c r="J3" s="58"/>
      <c r="K3" s="11"/>
      <c r="L3" s="22">
        <f t="shared" ref="L3:L43" si="1">D3*E3*I3*0.19</f>
        <v>2232.576</v>
      </c>
      <c r="M3" s="10">
        <f t="shared" ref="M3:M43" si="2">D3*E3*G3*0.15</f>
        <v>221.184</v>
      </c>
      <c r="N3" s="10">
        <f t="shared" ref="N3:N43" si="3">D3*E3*H3*0.44</f>
        <v>95.293440000000004</v>
      </c>
      <c r="O3" s="10">
        <f t="shared" ref="O3:O43" si="4">D3*E3*G3*0.48</f>
        <v>707.78879999999992</v>
      </c>
      <c r="P3" s="23">
        <f t="shared" si="0"/>
        <v>56.309760000000004</v>
      </c>
      <c r="Q3" s="22">
        <f t="shared" ref="Q3:Q43" si="5">N3+P3</f>
        <v>151.60320000000002</v>
      </c>
      <c r="R3" s="8">
        <f t="shared" ref="R3:R43" si="6">Q3/$J$46</f>
        <v>1.1291369501746067E-2</v>
      </c>
      <c r="S3" s="9">
        <f>M3+O3</f>
        <v>928.97279999999989</v>
      </c>
      <c r="T3" s="24">
        <f>S3/$J$46</f>
        <v>6.91896684362312E-2</v>
      </c>
    </row>
    <row r="4" spans="1:20" x14ac:dyDescent="0.25">
      <c r="A4" s="183"/>
      <c r="B4" s="93" t="s">
        <v>124</v>
      </c>
      <c r="C4" s="124" t="s">
        <v>127</v>
      </c>
      <c r="D4" s="17">
        <v>134721</v>
      </c>
      <c r="E4" s="18">
        <v>0.96</v>
      </c>
      <c r="F4" s="19">
        <v>0.4</v>
      </c>
      <c r="G4" s="20">
        <f>F4/6.25</f>
        <v>6.4000000000000001E-2</v>
      </c>
      <c r="H4" s="21">
        <v>9.5999999999999992E-3</v>
      </c>
      <c r="I4" s="18">
        <v>0.51</v>
      </c>
      <c r="J4" s="58"/>
      <c r="L4" s="22">
        <f t="shared" si="1"/>
        <v>12532.286303999999</v>
      </c>
      <c r="M4" s="10">
        <f t="shared" si="2"/>
        <v>1241.5887359999999</v>
      </c>
      <c r="N4" s="10">
        <f t="shared" si="3"/>
        <v>546.29904383999985</v>
      </c>
      <c r="O4" s="10">
        <f t="shared" si="4"/>
        <v>3973.0839551999993</v>
      </c>
      <c r="P4" s="23">
        <f t="shared" si="0"/>
        <v>322.81307135999992</v>
      </c>
      <c r="Q4" s="22">
        <f t="shared" si="5"/>
        <v>869.11211519999983</v>
      </c>
      <c r="R4" s="8">
        <f t="shared" si="6"/>
        <v>6.4731259176371556E-2</v>
      </c>
      <c r="S4" s="9">
        <f t="shared" ref="S4:S43" si="7">M4+O4</f>
        <v>5214.6726911999995</v>
      </c>
      <c r="T4" s="24">
        <f t="shared" ref="T4:T43" si="8">S4/$J$46</f>
        <v>0.38838755505822936</v>
      </c>
    </row>
    <row r="5" spans="1:20" x14ac:dyDescent="0.25">
      <c r="A5" s="183"/>
      <c r="B5" s="93" t="s">
        <v>124</v>
      </c>
      <c r="C5" s="124" t="s">
        <v>128</v>
      </c>
      <c r="D5" s="17">
        <v>53000</v>
      </c>
      <c r="E5" s="18">
        <v>0.96</v>
      </c>
      <c r="F5" s="19">
        <v>0.4</v>
      </c>
      <c r="G5" s="20">
        <f>F5/6.25</f>
        <v>6.4000000000000001E-2</v>
      </c>
      <c r="H5" s="21">
        <v>9.2999999999999992E-3</v>
      </c>
      <c r="I5" s="18">
        <v>0.51</v>
      </c>
      <c r="J5" s="58"/>
      <c r="L5" s="22">
        <f t="shared" si="1"/>
        <v>4930.2719999999999</v>
      </c>
      <c r="M5" s="10">
        <f t="shared" si="2"/>
        <v>488.44799999999998</v>
      </c>
      <c r="N5" s="10">
        <f t="shared" si="3"/>
        <v>208.20095999999998</v>
      </c>
      <c r="O5" s="10">
        <f t="shared" si="4"/>
        <v>1563.0336</v>
      </c>
      <c r="P5" s="23">
        <f t="shared" si="0"/>
        <v>123.02784</v>
      </c>
      <c r="Q5" s="22">
        <f t="shared" si="5"/>
        <v>331.22879999999998</v>
      </c>
      <c r="R5" s="8">
        <f t="shared" si="6"/>
        <v>2.4669840547032959E-2</v>
      </c>
      <c r="S5" s="9">
        <f t="shared" si="7"/>
        <v>2051.4816000000001</v>
      </c>
      <c r="T5" s="24">
        <f t="shared" si="8"/>
        <v>0.15279385113001059</v>
      </c>
    </row>
    <row r="6" spans="1:20" x14ac:dyDescent="0.25">
      <c r="A6" s="183"/>
      <c r="B6" s="93" t="s">
        <v>124</v>
      </c>
      <c r="C6" s="123" t="s">
        <v>129</v>
      </c>
      <c r="D6" s="17">
        <v>60500</v>
      </c>
      <c r="E6" s="18">
        <v>0.96</v>
      </c>
      <c r="F6" s="19">
        <v>0.4</v>
      </c>
      <c r="G6" s="20">
        <f t="shared" ref="G6:G10" si="9">F6/6.25</f>
        <v>6.4000000000000001E-2</v>
      </c>
      <c r="H6" s="21">
        <v>9.7999999999999997E-3</v>
      </c>
      <c r="I6" s="18">
        <v>0.51</v>
      </c>
      <c r="J6" s="60">
        <v>1092501</v>
      </c>
      <c r="K6" s="11"/>
      <c r="L6" s="22">
        <f t="shared" si="1"/>
        <v>5627.9520000000002</v>
      </c>
      <c r="M6" s="10">
        <f t="shared" si="2"/>
        <v>557.56799999999998</v>
      </c>
      <c r="N6" s="10">
        <f t="shared" si="3"/>
        <v>250.44095999999999</v>
      </c>
      <c r="O6" s="10">
        <f t="shared" si="4"/>
        <v>1784.2175999999999</v>
      </c>
      <c r="P6" s="23">
        <f t="shared" si="0"/>
        <v>147.98784000000001</v>
      </c>
      <c r="Q6" s="22">
        <f t="shared" si="5"/>
        <v>398.42880000000002</v>
      </c>
      <c r="R6" s="8">
        <f t="shared" si="6"/>
        <v>2.9674880219792744E-2</v>
      </c>
      <c r="S6" s="9">
        <f t="shared" si="7"/>
        <v>2341.7856000000002</v>
      </c>
      <c r="T6" s="24">
        <f t="shared" si="8"/>
        <v>0.17441562251633286</v>
      </c>
    </row>
    <row r="7" spans="1:20" x14ac:dyDescent="0.25">
      <c r="A7" s="183"/>
      <c r="B7" s="93" t="s">
        <v>124</v>
      </c>
      <c r="C7" s="123" t="s">
        <v>130</v>
      </c>
      <c r="D7" s="17">
        <v>54000</v>
      </c>
      <c r="E7" s="18">
        <v>0.96</v>
      </c>
      <c r="F7" s="19">
        <v>0.4</v>
      </c>
      <c r="G7" s="20">
        <f t="shared" si="9"/>
        <v>6.4000000000000001E-2</v>
      </c>
      <c r="H7" s="21">
        <v>9.9000000000000008E-3</v>
      </c>
      <c r="I7" s="18">
        <v>0.51</v>
      </c>
      <c r="J7" s="60"/>
      <c r="K7" s="11"/>
      <c r="L7" s="22">
        <f t="shared" si="1"/>
        <v>5023.2960000000003</v>
      </c>
      <c r="M7" s="10">
        <f t="shared" si="2"/>
        <v>497.66399999999999</v>
      </c>
      <c r="N7" s="10">
        <f t="shared" si="3"/>
        <v>225.81504000000001</v>
      </c>
      <c r="O7" s="10">
        <f t="shared" si="4"/>
        <v>1592.5248000000001</v>
      </c>
      <c r="P7" s="23">
        <f t="shared" si="0"/>
        <v>133.43616</v>
      </c>
      <c r="Q7" s="22">
        <f t="shared" si="5"/>
        <v>359.25120000000004</v>
      </c>
      <c r="R7" s="8">
        <f t="shared" si="6"/>
        <v>2.675694209057379E-2</v>
      </c>
      <c r="S7" s="9">
        <f t="shared" si="7"/>
        <v>2090.1887999999999</v>
      </c>
      <c r="T7" s="24">
        <f t="shared" si="8"/>
        <v>0.15567675398152023</v>
      </c>
    </row>
    <row r="8" spans="1:20" x14ac:dyDescent="0.25">
      <c r="A8" s="183"/>
      <c r="B8" s="93" t="s">
        <v>124</v>
      </c>
      <c r="C8" s="123" t="s">
        <v>131</v>
      </c>
      <c r="D8" s="17">
        <v>53465</v>
      </c>
      <c r="E8" s="18">
        <v>0.96</v>
      </c>
      <c r="F8" s="19">
        <v>0.4</v>
      </c>
      <c r="G8" s="20">
        <f t="shared" si="9"/>
        <v>6.4000000000000001E-2</v>
      </c>
      <c r="H8" s="21">
        <v>9.9000000000000008E-3</v>
      </c>
      <c r="I8" s="18">
        <v>0.51</v>
      </c>
      <c r="J8" s="60"/>
      <c r="K8" s="11"/>
      <c r="L8" s="22">
        <f t="shared" si="1"/>
        <v>4973.5281599999998</v>
      </c>
      <c r="M8" s="10">
        <f t="shared" si="2"/>
        <v>492.73343999999997</v>
      </c>
      <c r="N8" s="10">
        <f t="shared" si="3"/>
        <v>223.57779840000001</v>
      </c>
      <c r="O8" s="10">
        <f t="shared" si="4"/>
        <v>1576.7470079999998</v>
      </c>
      <c r="P8" s="23">
        <f t="shared" si="0"/>
        <v>132.11415360000001</v>
      </c>
      <c r="Q8" s="22">
        <f t="shared" si="5"/>
        <v>355.69195200000001</v>
      </c>
      <c r="R8" s="8">
        <f t="shared" si="6"/>
        <v>2.649185016430607E-2</v>
      </c>
      <c r="S8" s="9">
        <f t="shared" si="7"/>
        <v>2069.4804479999998</v>
      </c>
      <c r="T8" s="24">
        <f t="shared" si="8"/>
        <v>0.15413440095596256</v>
      </c>
    </row>
    <row r="9" spans="1:20" x14ac:dyDescent="0.25">
      <c r="A9" s="183"/>
      <c r="B9" s="93" t="s">
        <v>124</v>
      </c>
      <c r="C9" s="123" t="s">
        <v>132</v>
      </c>
      <c r="D9" s="17">
        <v>124765</v>
      </c>
      <c r="E9" s="18">
        <v>0.96</v>
      </c>
      <c r="F9" s="19">
        <v>0.4</v>
      </c>
      <c r="G9" s="20">
        <f t="shared" ref="G9" si="10">F9/6.25</f>
        <v>6.4000000000000001E-2</v>
      </c>
      <c r="H9" s="21">
        <v>9.7999999999999997E-3</v>
      </c>
      <c r="I9" s="18">
        <v>0.51</v>
      </c>
      <c r="J9" s="60"/>
      <c r="K9" s="11"/>
      <c r="L9" s="22">
        <f t="shared" si="1"/>
        <v>11606.139359999999</v>
      </c>
      <c r="M9" s="10">
        <f t="shared" si="2"/>
        <v>1149.8342399999999</v>
      </c>
      <c r="N9" s="10">
        <f t="shared" si="3"/>
        <v>516.46721279999997</v>
      </c>
      <c r="O9" s="10">
        <f t="shared" si="4"/>
        <v>3679.469568</v>
      </c>
      <c r="P9" s="23">
        <f t="shared" si="0"/>
        <v>305.18517120000001</v>
      </c>
      <c r="Q9" s="22">
        <f t="shared" si="5"/>
        <v>821.65238399999998</v>
      </c>
      <c r="R9" s="8">
        <f t="shared" si="6"/>
        <v>6.119646992764366E-2</v>
      </c>
      <c r="S9" s="9">
        <f t="shared" si="7"/>
        <v>4829.3038079999997</v>
      </c>
      <c r="T9" s="24">
        <f t="shared" si="8"/>
        <v>0.35968537426859942</v>
      </c>
    </row>
    <row r="10" spans="1:20" x14ac:dyDescent="0.25">
      <c r="A10" s="183"/>
      <c r="B10" s="93" t="s">
        <v>124</v>
      </c>
      <c r="C10" s="123" t="s">
        <v>133</v>
      </c>
      <c r="D10" s="26">
        <v>130369</v>
      </c>
      <c r="E10" s="97">
        <v>0.96</v>
      </c>
      <c r="F10" s="98">
        <v>0.4</v>
      </c>
      <c r="G10" s="99">
        <f t="shared" si="9"/>
        <v>6.4000000000000001E-2</v>
      </c>
      <c r="H10" s="100">
        <v>9.4000000000000004E-3</v>
      </c>
      <c r="I10" s="97">
        <v>0.51</v>
      </c>
      <c r="J10" s="60"/>
      <c r="K10" s="11"/>
      <c r="L10" s="22">
        <f t="shared" si="1"/>
        <v>12127.445855999998</v>
      </c>
      <c r="M10" s="10">
        <f t="shared" si="2"/>
        <v>1201.4807039999998</v>
      </c>
      <c r="N10" s="10">
        <f t="shared" si="3"/>
        <v>517.63793664000002</v>
      </c>
      <c r="O10" s="10">
        <f t="shared" si="4"/>
        <v>3844.7382527999994</v>
      </c>
      <c r="P10" s="23">
        <f t="shared" si="0"/>
        <v>305.87696255999998</v>
      </c>
      <c r="Q10" s="22">
        <f t="shared" si="5"/>
        <v>823.51489919999995</v>
      </c>
      <c r="R10" s="8">
        <f t="shared" si="6"/>
        <v>6.1335189607213868E-2</v>
      </c>
      <c r="S10" s="9">
        <f t="shared" si="7"/>
        <v>5046.2189567999994</v>
      </c>
      <c r="T10" s="24">
        <f t="shared" si="8"/>
        <v>0.37584116184845939</v>
      </c>
    </row>
    <row r="11" spans="1:20" ht="15.75" thickBot="1" x14ac:dyDescent="0.3">
      <c r="A11" s="184"/>
      <c r="B11" s="61" t="s">
        <v>124</v>
      </c>
      <c r="C11" s="125" t="s">
        <v>134</v>
      </c>
      <c r="D11" s="63">
        <v>405698</v>
      </c>
      <c r="E11" s="64">
        <v>0.96</v>
      </c>
      <c r="F11" s="65">
        <v>0.4</v>
      </c>
      <c r="G11" s="66">
        <f>F11/6.25</f>
        <v>6.4000000000000001E-2</v>
      </c>
      <c r="H11" s="67">
        <v>9.4000000000000004E-3</v>
      </c>
      <c r="I11" s="64">
        <v>0.51</v>
      </c>
      <c r="J11" s="68"/>
      <c r="K11" s="11"/>
      <c r="L11" s="22">
        <f t="shared" si="1"/>
        <v>37739.650751999994</v>
      </c>
      <c r="M11" s="10">
        <f t="shared" si="2"/>
        <v>3738.9127679999992</v>
      </c>
      <c r="N11" s="10">
        <f t="shared" si="3"/>
        <v>1610.84825088</v>
      </c>
      <c r="O11" s="10">
        <f t="shared" si="4"/>
        <v>11964.520857599997</v>
      </c>
      <c r="P11" s="23">
        <f t="shared" si="0"/>
        <v>951.86487552000006</v>
      </c>
      <c r="Q11" s="22">
        <f t="shared" si="5"/>
        <v>2562.7131264</v>
      </c>
      <c r="R11" s="8">
        <f t="shared" si="6"/>
        <v>0.19087025100497398</v>
      </c>
      <c r="S11" s="9">
        <f t="shared" si="7"/>
        <v>15703.433625599995</v>
      </c>
      <c r="T11" s="24">
        <f t="shared" si="8"/>
        <v>1.169587921051755</v>
      </c>
    </row>
    <row r="12" spans="1:20" x14ac:dyDescent="0.25">
      <c r="A12" s="185" t="s">
        <v>135</v>
      </c>
      <c r="B12" s="52" t="s">
        <v>136</v>
      </c>
      <c r="C12" s="122" t="s">
        <v>137</v>
      </c>
      <c r="D12" s="103">
        <v>20000</v>
      </c>
      <c r="E12" s="53">
        <v>0.96</v>
      </c>
      <c r="F12" s="54">
        <v>0.4</v>
      </c>
      <c r="G12" s="55">
        <f>F12/6.25</f>
        <v>6.4000000000000001E-2</v>
      </c>
      <c r="H12" s="56">
        <v>8.9999999999999993E-3</v>
      </c>
      <c r="I12" s="53">
        <v>0.51</v>
      </c>
      <c r="J12" s="71"/>
      <c r="K12" s="11"/>
      <c r="L12" s="22">
        <f t="shared" si="1"/>
        <v>1860.48</v>
      </c>
      <c r="M12" s="10">
        <f t="shared" si="2"/>
        <v>184.32</v>
      </c>
      <c r="N12" s="10">
        <f t="shared" si="3"/>
        <v>76.031999999999996</v>
      </c>
      <c r="O12" s="10">
        <f t="shared" si="4"/>
        <v>589.82399999999996</v>
      </c>
      <c r="P12" s="23">
        <f t="shared" si="0"/>
        <v>44.927999999999997</v>
      </c>
      <c r="Q12" s="22">
        <f t="shared" si="5"/>
        <v>120.96</v>
      </c>
      <c r="R12" s="8">
        <f t="shared" si="6"/>
        <v>9.0090714109676059E-3</v>
      </c>
      <c r="S12" s="9">
        <f t="shared" si="7"/>
        <v>774.14400000000001</v>
      </c>
      <c r="T12" s="24">
        <f t="shared" si="8"/>
        <v>5.7658057030192673E-2</v>
      </c>
    </row>
    <row r="13" spans="1:20" x14ac:dyDescent="0.25">
      <c r="A13" s="186"/>
      <c r="B13" s="93" t="s">
        <v>124</v>
      </c>
      <c r="C13" s="123" t="s">
        <v>138</v>
      </c>
      <c r="D13" s="26">
        <v>905902</v>
      </c>
      <c r="E13" s="18">
        <v>0.96</v>
      </c>
      <c r="F13" s="19">
        <v>0.4</v>
      </c>
      <c r="G13" s="20">
        <f>F13/6.25</f>
        <v>6.4000000000000001E-2</v>
      </c>
      <c r="H13" s="21">
        <v>8.0000000000000002E-3</v>
      </c>
      <c r="I13" s="18">
        <v>0.51</v>
      </c>
      <c r="J13" s="60"/>
      <c r="K13" s="4"/>
      <c r="L13" s="22">
        <f t="shared" si="1"/>
        <v>84270.627647999994</v>
      </c>
      <c r="M13" s="10">
        <f t="shared" si="2"/>
        <v>8348.7928319999992</v>
      </c>
      <c r="N13" s="10">
        <f t="shared" si="3"/>
        <v>3061.2240383999997</v>
      </c>
      <c r="O13" s="10">
        <f t="shared" si="4"/>
        <v>26716.137062399997</v>
      </c>
      <c r="P13" s="23">
        <f t="shared" si="0"/>
        <v>1808.9051135999998</v>
      </c>
      <c r="Q13" s="22">
        <f t="shared" si="5"/>
        <v>4870.1291519999995</v>
      </c>
      <c r="R13" s="8">
        <f t="shared" si="6"/>
        <v>0.36272603597059444</v>
      </c>
      <c r="S13" s="9">
        <f t="shared" si="7"/>
        <v>35064.929894399997</v>
      </c>
      <c r="T13" s="24">
        <f t="shared" si="8"/>
        <v>2.6116274589882802</v>
      </c>
    </row>
    <row r="14" spans="1:20" x14ac:dyDescent="0.25">
      <c r="A14" s="186"/>
      <c r="B14" s="93" t="s">
        <v>124</v>
      </c>
      <c r="C14" s="123" t="s">
        <v>139</v>
      </c>
      <c r="D14" s="26">
        <f>897000</f>
        <v>897000</v>
      </c>
      <c r="E14" s="18">
        <v>0.96</v>
      </c>
      <c r="F14" s="19">
        <v>0.4</v>
      </c>
      <c r="G14" s="20">
        <f t="shared" ref="G14" si="11">F14/6.25</f>
        <v>6.4000000000000001E-2</v>
      </c>
      <c r="H14" s="21">
        <v>8.0000000000000002E-3</v>
      </c>
      <c r="I14" s="18">
        <v>0.51</v>
      </c>
      <c r="J14" s="60"/>
      <c r="L14" s="22">
        <f t="shared" si="1"/>
        <v>83442.528000000006</v>
      </c>
      <c r="M14" s="10">
        <f t="shared" si="2"/>
        <v>8266.7520000000004</v>
      </c>
      <c r="N14" s="10">
        <f t="shared" si="3"/>
        <v>3031.1424000000002</v>
      </c>
      <c r="O14" s="10">
        <f t="shared" si="4"/>
        <v>26453.606400000001</v>
      </c>
      <c r="P14" s="23">
        <f t="shared" si="0"/>
        <v>1791.1296</v>
      </c>
      <c r="Q14" s="22">
        <f t="shared" si="5"/>
        <v>4822.2719999999999</v>
      </c>
      <c r="R14" s="8">
        <f t="shared" si="6"/>
        <v>0.35916164691724189</v>
      </c>
      <c r="S14" s="9">
        <f t="shared" si="7"/>
        <v>34720.358399999997</v>
      </c>
      <c r="T14" s="24">
        <f t="shared" si="8"/>
        <v>2.5859638578041415</v>
      </c>
    </row>
    <row r="15" spans="1:20" x14ac:dyDescent="0.25">
      <c r="A15" s="186"/>
      <c r="B15" s="93" t="s">
        <v>124</v>
      </c>
      <c r="C15" s="123" t="s">
        <v>140</v>
      </c>
      <c r="D15" s="26">
        <f>759020</f>
        <v>759020</v>
      </c>
      <c r="E15" s="18">
        <v>0.96</v>
      </c>
      <c r="F15" s="19">
        <v>0.4</v>
      </c>
      <c r="G15" s="20">
        <f>F15/6.25</f>
        <v>6.4000000000000001E-2</v>
      </c>
      <c r="H15" s="19">
        <v>8.0000000000000002E-3</v>
      </c>
      <c r="I15" s="18">
        <v>0.51</v>
      </c>
      <c r="J15" s="60"/>
      <c r="L15" s="22">
        <f t="shared" si="1"/>
        <v>70607.076480000003</v>
      </c>
      <c r="M15" s="10">
        <f t="shared" si="2"/>
        <v>6995.1283199999989</v>
      </c>
      <c r="N15" s="10">
        <f t="shared" si="3"/>
        <v>2564.8803839999996</v>
      </c>
      <c r="O15" s="10">
        <f t="shared" si="4"/>
        <v>22384.410623999996</v>
      </c>
      <c r="P15" s="23">
        <f t="shared" si="0"/>
        <v>1515.611136</v>
      </c>
      <c r="Q15" s="22">
        <f t="shared" si="5"/>
        <v>4080.4915199999996</v>
      </c>
      <c r="R15" s="8">
        <f t="shared" si="6"/>
        <v>0.30391401699345028</v>
      </c>
      <c r="S15" s="9">
        <f t="shared" si="7"/>
        <v>29379.538943999996</v>
      </c>
      <c r="T15" s="24">
        <f t="shared" si="8"/>
        <v>2.1881809223528421</v>
      </c>
    </row>
    <row r="16" spans="1:20" x14ac:dyDescent="0.25">
      <c r="A16" s="186"/>
      <c r="B16" s="93" t="s">
        <v>124</v>
      </c>
      <c r="C16" s="124" t="s">
        <v>141</v>
      </c>
      <c r="D16" s="26">
        <v>193000</v>
      </c>
      <c r="E16" s="97">
        <v>0.96</v>
      </c>
      <c r="F16" s="98">
        <v>0.4</v>
      </c>
      <c r="G16" s="99">
        <f t="shared" ref="G16" si="12">F16/6.25</f>
        <v>6.4000000000000001E-2</v>
      </c>
      <c r="H16" s="100">
        <v>8.0000000000000002E-3</v>
      </c>
      <c r="I16" s="97">
        <v>0.51</v>
      </c>
      <c r="J16" s="102">
        <v>8512942</v>
      </c>
      <c r="L16" s="22">
        <f>D16*E16*I16*0.19</f>
        <v>17953.632000000001</v>
      </c>
      <c r="M16" s="10">
        <f>D16*E16*G16*0.15</f>
        <v>1778.6879999999999</v>
      </c>
      <c r="N16" s="10">
        <f t="shared" si="3"/>
        <v>652.18560000000002</v>
      </c>
      <c r="O16" s="10">
        <f>D16*E16*G16*0.48</f>
        <v>5691.8015999999998</v>
      </c>
      <c r="P16" s="23">
        <f>D16*E16*H16*0.26</f>
        <v>385.38240000000002</v>
      </c>
      <c r="Q16" s="22">
        <f>N16+P16</f>
        <v>1037.568</v>
      </c>
      <c r="R16" s="8">
        <f>Q16/$J$46</f>
        <v>7.7277812547411021E-2</v>
      </c>
      <c r="S16" s="9">
        <f t="shared" si="7"/>
        <v>7470.4895999999999</v>
      </c>
      <c r="T16" s="24">
        <f t="shared" si="8"/>
        <v>0.55640025034135931</v>
      </c>
    </row>
    <row r="17" spans="1:20" x14ac:dyDescent="0.25">
      <c r="A17" s="186"/>
      <c r="B17" s="93" t="s">
        <v>124</v>
      </c>
      <c r="C17" s="124" t="s">
        <v>142</v>
      </c>
      <c r="D17" s="26">
        <v>22500</v>
      </c>
      <c r="E17" s="18">
        <v>0.96</v>
      </c>
      <c r="F17" s="19">
        <v>0.4</v>
      </c>
      <c r="G17" s="20">
        <f t="shared" ref="G17:G24" si="13">F17/6.25</f>
        <v>6.4000000000000001E-2</v>
      </c>
      <c r="H17" s="19">
        <v>8.0000000000000002E-3</v>
      </c>
      <c r="I17" s="18">
        <v>0.51</v>
      </c>
      <c r="J17" s="60"/>
      <c r="L17" s="22">
        <f t="shared" si="1"/>
        <v>2093.04</v>
      </c>
      <c r="M17" s="10">
        <f t="shared" si="2"/>
        <v>207.36</v>
      </c>
      <c r="N17" s="10">
        <f t="shared" si="3"/>
        <v>76.032000000000011</v>
      </c>
      <c r="O17" s="10">
        <f t="shared" si="4"/>
        <v>663.55200000000002</v>
      </c>
      <c r="P17" s="23">
        <f t="shared" si="0"/>
        <v>44.928000000000004</v>
      </c>
      <c r="Q17" s="22">
        <f t="shared" si="5"/>
        <v>120.96000000000001</v>
      </c>
      <c r="R17" s="8">
        <f t="shared" si="6"/>
        <v>9.0090714109676059E-3</v>
      </c>
      <c r="S17" s="9">
        <f t="shared" si="7"/>
        <v>870.91200000000003</v>
      </c>
      <c r="T17" s="24">
        <f t="shared" si="8"/>
        <v>6.4865314158966764E-2</v>
      </c>
    </row>
    <row r="18" spans="1:20" x14ac:dyDescent="0.25">
      <c r="A18" s="186"/>
      <c r="B18" s="93" t="s">
        <v>124</v>
      </c>
      <c r="C18" s="123" t="s">
        <v>143</v>
      </c>
      <c r="D18" s="26">
        <v>221349</v>
      </c>
      <c r="E18" s="18">
        <v>0.96</v>
      </c>
      <c r="F18" s="19">
        <v>0.4</v>
      </c>
      <c r="G18" s="20">
        <f t="shared" si="13"/>
        <v>6.4000000000000001E-2</v>
      </c>
      <c r="H18" s="21">
        <v>8.5000000000000006E-3</v>
      </c>
      <c r="I18" s="18">
        <v>0.51</v>
      </c>
      <c r="J18" s="60"/>
      <c r="L18" s="22">
        <f t="shared" si="1"/>
        <v>20590.769376</v>
      </c>
      <c r="M18" s="10">
        <f t="shared" si="2"/>
        <v>2039.9523839999997</v>
      </c>
      <c r="N18" s="10">
        <f t="shared" si="3"/>
        <v>794.73144960000002</v>
      </c>
      <c r="O18" s="10">
        <f t="shared" si="4"/>
        <v>6527.8476287999993</v>
      </c>
      <c r="P18" s="23">
        <f t="shared" si="0"/>
        <v>469.61403840000003</v>
      </c>
      <c r="Q18" s="22">
        <f t="shared" si="5"/>
        <v>1264.3454879999999</v>
      </c>
      <c r="R18" s="8">
        <f t="shared" si="6"/>
        <v>9.4168144754684893E-2</v>
      </c>
      <c r="S18" s="9">
        <f t="shared" si="7"/>
        <v>8567.8000127999985</v>
      </c>
      <c r="T18" s="24">
        <f t="shared" si="8"/>
        <v>0.63812766327880577</v>
      </c>
    </row>
    <row r="19" spans="1:20" x14ac:dyDescent="0.25">
      <c r="A19" s="186"/>
      <c r="B19" s="93" t="s">
        <v>124</v>
      </c>
      <c r="C19" s="123" t="s">
        <v>134</v>
      </c>
      <c r="D19" s="26">
        <v>130698</v>
      </c>
      <c r="E19" s="18">
        <v>0.96</v>
      </c>
      <c r="F19" s="19">
        <v>0.4</v>
      </c>
      <c r="G19" s="20">
        <f t="shared" si="13"/>
        <v>6.4000000000000001E-2</v>
      </c>
      <c r="H19" s="21">
        <v>9.4000000000000004E-3</v>
      </c>
      <c r="I19" s="18">
        <v>0.51</v>
      </c>
      <c r="J19" s="60"/>
      <c r="L19" s="22">
        <f t="shared" si="1"/>
        <v>12158.050751999999</v>
      </c>
      <c r="M19" s="10">
        <f t="shared" si="2"/>
        <v>1204.5127680000001</v>
      </c>
      <c r="N19" s="10">
        <f t="shared" si="3"/>
        <v>518.94425088000003</v>
      </c>
      <c r="O19" s="10">
        <f t="shared" si="4"/>
        <v>3854.4408576000001</v>
      </c>
      <c r="P19" s="23">
        <f t="shared" si="0"/>
        <v>306.64887552000005</v>
      </c>
      <c r="Q19" s="22">
        <f t="shared" si="5"/>
        <v>825.59312640000007</v>
      </c>
      <c r="R19" s="8">
        <f t="shared" si="6"/>
        <v>6.1489975464133644E-2</v>
      </c>
      <c r="S19" s="9">
        <f t="shared" si="7"/>
        <v>5058.9536256000001</v>
      </c>
      <c r="T19" s="24">
        <f t="shared" si="8"/>
        <v>0.37678963688660611</v>
      </c>
    </row>
    <row r="20" spans="1:20" x14ac:dyDescent="0.25">
      <c r="A20" s="186"/>
      <c r="B20" s="93" t="s">
        <v>124</v>
      </c>
      <c r="C20" s="123" t="s">
        <v>144</v>
      </c>
      <c r="D20" s="26">
        <v>498000</v>
      </c>
      <c r="E20" s="18">
        <v>0.96</v>
      </c>
      <c r="F20" s="19">
        <v>0.4</v>
      </c>
      <c r="G20" s="20">
        <f t="shared" si="13"/>
        <v>6.4000000000000001E-2</v>
      </c>
      <c r="H20" s="21">
        <v>9.4000000000000004E-3</v>
      </c>
      <c r="I20" s="18">
        <v>0.51</v>
      </c>
      <c r="J20" s="60"/>
      <c r="L20" s="22">
        <f t="shared" si="1"/>
        <v>46325.952000000005</v>
      </c>
      <c r="M20" s="10">
        <f t="shared" si="2"/>
        <v>4589.5679999999993</v>
      </c>
      <c r="N20" s="10">
        <f t="shared" si="3"/>
        <v>1977.33888</v>
      </c>
      <c r="O20" s="10">
        <f t="shared" si="4"/>
        <v>14686.6176</v>
      </c>
      <c r="P20" s="23">
        <f t="shared" si="0"/>
        <v>1168.4275200000002</v>
      </c>
      <c r="Q20" s="22">
        <f t="shared" si="5"/>
        <v>3145.7664000000004</v>
      </c>
      <c r="R20" s="8">
        <f t="shared" si="6"/>
        <v>0.23429591716123088</v>
      </c>
      <c r="S20" s="9">
        <f t="shared" si="7"/>
        <v>19276.185599999997</v>
      </c>
      <c r="T20" s="24">
        <f t="shared" si="8"/>
        <v>1.4356856200517973</v>
      </c>
    </row>
    <row r="21" spans="1:20" x14ac:dyDescent="0.25">
      <c r="A21" s="186"/>
      <c r="B21" s="93" t="s">
        <v>124</v>
      </c>
      <c r="C21" s="123" t="s">
        <v>145</v>
      </c>
      <c r="D21" s="26">
        <v>32250</v>
      </c>
      <c r="E21" s="18">
        <v>0.96</v>
      </c>
      <c r="F21" s="19">
        <v>0.4</v>
      </c>
      <c r="G21" s="20">
        <f t="shared" si="13"/>
        <v>6.4000000000000001E-2</v>
      </c>
      <c r="H21" s="21">
        <v>8.6E-3</v>
      </c>
      <c r="I21" s="18">
        <v>0.51</v>
      </c>
      <c r="J21" s="60"/>
      <c r="L21" s="22">
        <f t="shared" si="1"/>
        <v>3000.0239999999999</v>
      </c>
      <c r="M21" s="10">
        <f t="shared" si="2"/>
        <v>297.21600000000001</v>
      </c>
      <c r="N21" s="10">
        <f t="shared" si="3"/>
        <v>117.15263999999999</v>
      </c>
      <c r="O21" s="10">
        <f t="shared" si="4"/>
        <v>951.09119999999996</v>
      </c>
      <c r="P21" s="23">
        <f t="shared" si="0"/>
        <v>69.226559999999992</v>
      </c>
      <c r="Q21" s="22">
        <f t="shared" si="5"/>
        <v>186.37919999999997</v>
      </c>
      <c r="R21" s="8">
        <f t="shared" si="6"/>
        <v>1.3881477532399249E-2</v>
      </c>
      <c r="S21" s="9">
        <f t="shared" si="7"/>
        <v>1248.3072</v>
      </c>
      <c r="T21" s="24">
        <f t="shared" si="8"/>
        <v>9.2973616961185682E-2</v>
      </c>
    </row>
    <row r="22" spans="1:20" x14ac:dyDescent="0.25">
      <c r="A22" s="186"/>
      <c r="B22" s="93" t="s">
        <v>124</v>
      </c>
      <c r="C22" s="123" t="s">
        <v>146</v>
      </c>
      <c r="D22" s="26">
        <v>953724</v>
      </c>
      <c r="E22" s="18">
        <v>0.96</v>
      </c>
      <c r="F22" s="19">
        <v>0.4</v>
      </c>
      <c r="G22" s="20">
        <f t="shared" si="13"/>
        <v>6.4000000000000001E-2</v>
      </c>
      <c r="H22" s="21">
        <v>8.3000000000000001E-3</v>
      </c>
      <c r="I22" s="18">
        <v>0.51</v>
      </c>
      <c r="J22" s="60"/>
      <c r="L22" s="22">
        <f t="shared" si="1"/>
        <v>88719.221376000001</v>
      </c>
      <c r="M22" s="10">
        <f t="shared" si="2"/>
        <v>8789.5203839999995</v>
      </c>
      <c r="N22" s="10">
        <f t="shared" si="3"/>
        <v>3343.68004608</v>
      </c>
      <c r="O22" s="10">
        <f t="shared" si="4"/>
        <v>28126.465228799996</v>
      </c>
      <c r="P22" s="23">
        <f t="shared" si="0"/>
        <v>1975.8109363199999</v>
      </c>
      <c r="Q22" s="22">
        <f t="shared" si="5"/>
        <v>5319.4909823999997</v>
      </c>
      <c r="R22" s="8">
        <f t="shared" si="6"/>
        <v>0.39619439591964134</v>
      </c>
      <c r="S22" s="9">
        <f t="shared" si="7"/>
        <v>36915.985612799996</v>
      </c>
      <c r="T22" s="24">
        <f t="shared" si="8"/>
        <v>2.7494936391531737</v>
      </c>
    </row>
    <row r="23" spans="1:20" x14ac:dyDescent="0.25">
      <c r="A23" s="186"/>
      <c r="B23" s="93" t="s">
        <v>124</v>
      </c>
      <c r="C23" s="123" t="s">
        <v>147</v>
      </c>
      <c r="D23" s="74">
        <v>4248695</v>
      </c>
      <c r="E23" s="75">
        <v>0.96</v>
      </c>
      <c r="F23" s="76">
        <v>0.4</v>
      </c>
      <c r="G23" s="77">
        <f t="shared" si="13"/>
        <v>6.4000000000000001E-2</v>
      </c>
      <c r="H23" s="21">
        <v>8.0999999999999996E-3</v>
      </c>
      <c r="I23" s="75">
        <v>0.51</v>
      </c>
      <c r="J23" s="79"/>
      <c r="L23" s="22">
        <f t="shared" si="1"/>
        <v>395230.60368</v>
      </c>
      <c r="M23" s="10">
        <f t="shared" si="2"/>
        <v>39155.973119999995</v>
      </c>
      <c r="N23" s="10">
        <f t="shared" si="3"/>
        <v>14536.655020799999</v>
      </c>
      <c r="O23" s="10">
        <f t="shared" si="4"/>
        <v>125299.113984</v>
      </c>
      <c r="P23" s="23">
        <f t="shared" si="0"/>
        <v>8589.8416032000005</v>
      </c>
      <c r="Q23" s="22">
        <f t="shared" si="5"/>
        <v>23126.496623999999</v>
      </c>
      <c r="R23" s="8">
        <f t="shared" si="6"/>
        <v>1.7224558496289455</v>
      </c>
      <c r="S23" s="9">
        <f t="shared" si="7"/>
        <v>164455.08710399998</v>
      </c>
      <c r="T23" s="24">
        <f t="shared" si="8"/>
        <v>12.248574930694723</v>
      </c>
    </row>
    <row r="24" spans="1:20" x14ac:dyDescent="0.25">
      <c r="A24" s="186"/>
      <c r="B24" s="93" t="s">
        <v>124</v>
      </c>
      <c r="C24" s="123" t="s">
        <v>148</v>
      </c>
      <c r="D24" s="26">
        <v>152385</v>
      </c>
      <c r="E24" s="18">
        <v>0.96</v>
      </c>
      <c r="F24" s="19">
        <v>0.4</v>
      </c>
      <c r="G24" s="20">
        <f t="shared" si="13"/>
        <v>6.4000000000000001E-2</v>
      </c>
      <c r="H24" s="21">
        <v>8.3000000000000001E-3</v>
      </c>
      <c r="I24" s="18">
        <v>0.51</v>
      </c>
      <c r="J24" s="60"/>
      <c r="L24" s="22">
        <f t="shared" si="1"/>
        <v>14175.462240000003</v>
      </c>
      <c r="M24" s="10">
        <f t="shared" si="2"/>
        <v>1404.3801599999999</v>
      </c>
      <c r="N24" s="10">
        <f t="shared" si="3"/>
        <v>534.24961919999998</v>
      </c>
      <c r="O24" s="10">
        <f t="shared" si="4"/>
        <v>4494.0165120000001</v>
      </c>
      <c r="P24" s="23">
        <f t="shared" si="0"/>
        <v>315.69295680000005</v>
      </c>
      <c r="Q24" s="22">
        <f t="shared" si="5"/>
        <v>849.94257600000003</v>
      </c>
      <c r="R24" s="8">
        <f t="shared" si="6"/>
        <v>6.3303516554280431E-2</v>
      </c>
      <c r="S24" s="9">
        <f t="shared" si="7"/>
        <v>5898.3966719999999</v>
      </c>
      <c r="T24" s="24">
        <f t="shared" si="8"/>
        <v>0.43931115102729551</v>
      </c>
    </row>
    <row r="25" spans="1:20" x14ac:dyDescent="0.25">
      <c r="A25" s="186"/>
      <c r="B25" s="93" t="s">
        <v>149</v>
      </c>
      <c r="C25" s="123" t="s">
        <v>139</v>
      </c>
      <c r="D25" s="26">
        <v>15000</v>
      </c>
      <c r="E25" s="97">
        <v>0.96</v>
      </c>
      <c r="F25" s="98">
        <v>0.4</v>
      </c>
      <c r="G25" s="99">
        <f t="shared" ref="G25" si="14">F25/6.25</f>
        <v>6.4000000000000001E-2</v>
      </c>
      <c r="H25" s="100">
        <v>8.0000000000000002E-3</v>
      </c>
      <c r="I25" s="97">
        <v>0.51</v>
      </c>
      <c r="J25" s="102"/>
      <c r="L25" s="22">
        <f t="shared" si="1"/>
        <v>1395.3600000000001</v>
      </c>
      <c r="M25" s="10">
        <f t="shared" si="2"/>
        <v>138.24</v>
      </c>
      <c r="N25" s="10">
        <f t="shared" si="3"/>
        <v>50.688000000000002</v>
      </c>
      <c r="O25" s="10">
        <f t="shared" si="4"/>
        <v>442.36799999999999</v>
      </c>
      <c r="P25" s="23">
        <f t="shared" si="0"/>
        <v>29.952000000000002</v>
      </c>
      <c r="Q25" s="22">
        <f t="shared" si="5"/>
        <v>80.64</v>
      </c>
      <c r="R25" s="8">
        <f t="shared" si="6"/>
        <v>6.006047607311737E-3</v>
      </c>
      <c r="S25" s="9">
        <f t="shared" si="7"/>
        <v>580.60799999999995</v>
      </c>
      <c r="T25" s="24">
        <f t="shared" si="8"/>
        <v>4.32435427726445E-2</v>
      </c>
    </row>
    <row r="26" spans="1:20" ht="15.75" thickBot="1" x14ac:dyDescent="0.3">
      <c r="A26" s="187"/>
      <c r="B26" s="61" t="s">
        <v>124</v>
      </c>
      <c r="C26" s="125" t="s">
        <v>150</v>
      </c>
      <c r="D26" s="121">
        <v>765206</v>
      </c>
      <c r="E26" s="64">
        <v>0.96</v>
      </c>
      <c r="F26" s="65">
        <v>0.4</v>
      </c>
      <c r="G26" s="66">
        <f t="shared" ref="G26:G33" si="15">F26/6.25</f>
        <v>6.4000000000000001E-2</v>
      </c>
      <c r="H26" s="67">
        <v>8.0999999999999996E-3</v>
      </c>
      <c r="I26" s="64">
        <v>0.51</v>
      </c>
      <c r="J26" s="68"/>
      <c r="L26" s="22">
        <f t="shared" si="1"/>
        <v>71182.522943999997</v>
      </c>
      <c r="M26" s="10">
        <f t="shared" si="2"/>
        <v>7052.1384959999996</v>
      </c>
      <c r="N26" s="10">
        <f t="shared" si="3"/>
        <v>2618.1064166399997</v>
      </c>
      <c r="O26" s="10">
        <f t="shared" si="4"/>
        <v>22566.8431872</v>
      </c>
      <c r="P26" s="23">
        <f t="shared" si="0"/>
        <v>1547.0628825599999</v>
      </c>
      <c r="Q26" s="22">
        <f t="shared" si="5"/>
        <v>4165.1692991999998</v>
      </c>
      <c r="R26" s="8">
        <f t="shared" si="6"/>
        <v>0.31022079741453951</v>
      </c>
      <c r="S26" s="9">
        <f t="shared" si="7"/>
        <v>29618.9816832</v>
      </c>
      <c r="T26" s="24">
        <f t="shared" si="8"/>
        <v>2.2060145593922806</v>
      </c>
    </row>
    <row r="27" spans="1:20" x14ac:dyDescent="0.25">
      <c r="A27" s="95" t="s">
        <v>151</v>
      </c>
      <c r="B27" s="93" t="s">
        <v>124</v>
      </c>
      <c r="C27" s="123" t="s">
        <v>133</v>
      </c>
      <c r="D27" s="101">
        <v>136331</v>
      </c>
      <c r="E27" s="97">
        <v>0.96</v>
      </c>
      <c r="F27" s="98">
        <v>0.4</v>
      </c>
      <c r="G27" s="99">
        <f t="shared" si="15"/>
        <v>6.4000000000000001E-2</v>
      </c>
      <c r="H27" s="100">
        <v>9.7999999999999997E-3</v>
      </c>
      <c r="I27" s="97">
        <v>0.51</v>
      </c>
      <c r="J27" s="102"/>
      <c r="L27" s="22">
        <f t="shared" si="1"/>
        <v>12682.054943999998</v>
      </c>
      <c r="M27" s="10">
        <f t="shared" si="2"/>
        <v>1256.4264959999998</v>
      </c>
      <c r="N27" s="10">
        <f t="shared" si="3"/>
        <v>564.34490112000003</v>
      </c>
      <c r="O27" s="10">
        <f t="shared" si="4"/>
        <v>4020.5647871999995</v>
      </c>
      <c r="P27" s="23">
        <f t="shared" si="0"/>
        <v>333.47653248</v>
      </c>
      <c r="Q27" s="22">
        <f t="shared" si="5"/>
        <v>897.82143360000009</v>
      </c>
      <c r="R27" s="8">
        <f t="shared" si="6"/>
        <v>6.6869522235447343E-2</v>
      </c>
      <c r="S27" s="9">
        <f t="shared" si="7"/>
        <v>5276.9912831999991</v>
      </c>
      <c r="T27" s="24">
        <f t="shared" si="8"/>
        <v>0.39302902864915984</v>
      </c>
    </row>
    <row r="28" spans="1:20" x14ac:dyDescent="0.25">
      <c r="A28" s="95"/>
      <c r="B28" s="93" t="s">
        <v>124</v>
      </c>
      <c r="C28" s="123" t="s">
        <v>134</v>
      </c>
      <c r="D28" s="26">
        <v>207496.8</v>
      </c>
      <c r="E28" s="18">
        <v>0.96</v>
      </c>
      <c r="F28" s="19">
        <v>0.4</v>
      </c>
      <c r="G28" s="20">
        <f t="shared" si="15"/>
        <v>6.4000000000000001E-2</v>
      </c>
      <c r="H28" s="21">
        <v>9.4000000000000004E-3</v>
      </c>
      <c r="I28" s="18">
        <v>0.51</v>
      </c>
      <c r="J28" s="60"/>
      <c r="L28" s="22">
        <f t="shared" si="1"/>
        <v>19302.182323199999</v>
      </c>
      <c r="M28" s="10">
        <f t="shared" si="2"/>
        <v>1912.2905087999998</v>
      </c>
      <c r="N28" s="10">
        <f t="shared" si="3"/>
        <v>823.87849420800001</v>
      </c>
      <c r="O28" s="10">
        <f t="shared" si="4"/>
        <v>6119.3296281599996</v>
      </c>
      <c r="P28" s="23">
        <f t="shared" si="0"/>
        <v>486.83729203199999</v>
      </c>
      <c r="Q28" s="22">
        <f t="shared" si="5"/>
        <v>1310.7157862399999</v>
      </c>
      <c r="R28" s="8">
        <f t="shared" si="6"/>
        <v>9.7621793301245957E-2</v>
      </c>
      <c r="S28" s="9">
        <f t="shared" si="7"/>
        <v>8031.6201369599994</v>
      </c>
      <c r="T28" s="24">
        <f t="shared" si="8"/>
        <v>0.59819311639912409</v>
      </c>
    </row>
    <row r="29" spans="1:20" x14ac:dyDescent="0.25">
      <c r="A29" s="95"/>
      <c r="B29" s="93" t="s">
        <v>124</v>
      </c>
      <c r="C29" s="123" t="s">
        <v>144</v>
      </c>
      <c r="D29" s="26">
        <v>14195</v>
      </c>
      <c r="E29" s="18">
        <v>0.96</v>
      </c>
      <c r="F29" s="19">
        <v>0.4</v>
      </c>
      <c r="G29" s="20">
        <f t="shared" si="15"/>
        <v>6.4000000000000001E-2</v>
      </c>
      <c r="H29" s="21">
        <v>9.4000000000000004E-3</v>
      </c>
      <c r="I29" s="18">
        <v>0.51</v>
      </c>
      <c r="J29" s="60"/>
      <c r="L29" s="22">
        <f t="shared" si="1"/>
        <v>1320.47568</v>
      </c>
      <c r="M29" s="10">
        <f t="shared" si="2"/>
        <v>130.82111999999998</v>
      </c>
      <c r="N29" s="10">
        <f t="shared" si="3"/>
        <v>56.362099199999996</v>
      </c>
      <c r="O29" s="10">
        <f t="shared" si="4"/>
        <v>418.62758399999996</v>
      </c>
      <c r="P29" s="23">
        <f t="shared" si="0"/>
        <v>33.304876799999995</v>
      </c>
      <c r="Q29" s="22">
        <f t="shared" si="5"/>
        <v>89.666975999999991</v>
      </c>
      <c r="R29" s="8">
        <f t="shared" si="6"/>
        <v>6.6783745865535574E-3</v>
      </c>
      <c r="S29" s="9">
        <f t="shared" si="7"/>
        <v>549.44870399999991</v>
      </c>
      <c r="T29" s="24">
        <f t="shared" si="8"/>
        <v>4.0922805977179247E-2</v>
      </c>
    </row>
    <row r="30" spans="1:20" x14ac:dyDescent="0.25">
      <c r="A30" s="104"/>
      <c r="B30" s="93" t="s">
        <v>124</v>
      </c>
      <c r="C30" s="123" t="s">
        <v>152</v>
      </c>
      <c r="D30" s="26">
        <v>7500</v>
      </c>
      <c r="E30" s="18">
        <v>0.96</v>
      </c>
      <c r="F30" s="19">
        <v>0.4</v>
      </c>
      <c r="G30" s="20">
        <f t="shared" si="15"/>
        <v>6.4000000000000001E-2</v>
      </c>
      <c r="H30" s="21">
        <v>9.5999999999999992E-3</v>
      </c>
      <c r="I30" s="18">
        <v>0.51</v>
      </c>
      <c r="J30" s="60"/>
      <c r="L30" s="22">
        <f t="shared" si="1"/>
        <v>697.68000000000006</v>
      </c>
      <c r="M30" s="10">
        <f t="shared" si="2"/>
        <v>69.12</v>
      </c>
      <c r="N30" s="10">
        <f t="shared" si="3"/>
        <v>30.412799999999997</v>
      </c>
      <c r="O30" s="10">
        <f t="shared" si="4"/>
        <v>221.184</v>
      </c>
      <c r="P30" s="23">
        <f t="shared" si="0"/>
        <v>17.9712</v>
      </c>
      <c r="Q30" s="22">
        <f t="shared" si="5"/>
        <v>48.384</v>
      </c>
      <c r="R30" s="8">
        <f t="shared" si="6"/>
        <v>3.6036285643870421E-3</v>
      </c>
      <c r="S30" s="9">
        <f t="shared" si="7"/>
        <v>290.30399999999997</v>
      </c>
      <c r="T30" s="24">
        <f t="shared" si="8"/>
        <v>2.162177138632225E-2</v>
      </c>
    </row>
    <row r="31" spans="1:20" x14ac:dyDescent="0.25">
      <c r="A31" s="104"/>
      <c r="B31" s="93" t="s">
        <v>124</v>
      </c>
      <c r="C31" s="123" t="s">
        <v>153</v>
      </c>
      <c r="D31" s="26">
        <v>88500</v>
      </c>
      <c r="E31" s="18">
        <v>0.96</v>
      </c>
      <c r="F31" s="19">
        <v>0.4</v>
      </c>
      <c r="G31" s="20">
        <f t="shared" si="15"/>
        <v>6.4000000000000001E-2</v>
      </c>
      <c r="H31" s="21">
        <v>9.4999999999999998E-3</v>
      </c>
      <c r="I31" s="18">
        <v>0.51</v>
      </c>
      <c r="J31" s="60">
        <v>705696</v>
      </c>
      <c r="L31" s="22">
        <f t="shared" si="1"/>
        <v>8232.6239999999998</v>
      </c>
      <c r="M31" s="10">
        <f t="shared" si="2"/>
        <v>815.6160000000001</v>
      </c>
      <c r="N31" s="10">
        <f t="shared" si="3"/>
        <v>355.13280000000003</v>
      </c>
      <c r="O31" s="10">
        <f t="shared" si="4"/>
        <v>2609.9712</v>
      </c>
      <c r="P31" s="23">
        <f t="shared" si="0"/>
        <v>209.85120000000001</v>
      </c>
      <c r="Q31" s="22">
        <f t="shared" si="5"/>
        <v>564.98400000000004</v>
      </c>
      <c r="R31" s="8">
        <f t="shared" si="6"/>
        <v>4.207987104872786E-2</v>
      </c>
      <c r="S31" s="9">
        <f t="shared" si="7"/>
        <v>3425.5871999999999</v>
      </c>
      <c r="T31" s="24">
        <f t="shared" si="8"/>
        <v>0.25513690235860259</v>
      </c>
    </row>
    <row r="32" spans="1:20" x14ac:dyDescent="0.25">
      <c r="A32" s="104"/>
      <c r="B32" s="93" t="s">
        <v>124</v>
      </c>
      <c r="C32" s="123" t="s">
        <v>154</v>
      </c>
      <c r="D32" s="26">
        <v>5000</v>
      </c>
      <c r="E32" s="18">
        <v>0.96</v>
      </c>
      <c r="F32" s="19">
        <v>0.4</v>
      </c>
      <c r="G32" s="20">
        <f t="shared" si="15"/>
        <v>6.4000000000000001E-2</v>
      </c>
      <c r="H32" s="21">
        <v>9.2999999999999992E-3</v>
      </c>
      <c r="I32" s="18">
        <v>0.51</v>
      </c>
      <c r="J32" s="58"/>
      <c r="L32" s="22">
        <f t="shared" si="1"/>
        <v>465.12</v>
      </c>
      <c r="M32" s="10">
        <f t="shared" si="2"/>
        <v>46.08</v>
      </c>
      <c r="N32" s="10">
        <f t="shared" si="3"/>
        <v>19.641599999999997</v>
      </c>
      <c r="O32" s="10">
        <f t="shared" si="4"/>
        <v>147.45599999999999</v>
      </c>
      <c r="P32" s="23">
        <f t="shared" si="0"/>
        <v>11.606399999999999</v>
      </c>
      <c r="Q32" s="22">
        <f t="shared" si="5"/>
        <v>31.247999999999998</v>
      </c>
      <c r="R32" s="8">
        <f t="shared" si="6"/>
        <v>2.3273434478332977E-3</v>
      </c>
      <c r="S32" s="9">
        <f t="shared" si="7"/>
        <v>193.536</v>
      </c>
      <c r="T32" s="24">
        <f t="shared" si="8"/>
        <v>1.4414514257548168E-2</v>
      </c>
    </row>
    <row r="33" spans="1:20" x14ac:dyDescent="0.25">
      <c r="A33" s="104"/>
      <c r="B33" s="93" t="s">
        <v>124</v>
      </c>
      <c r="C33" s="123" t="s">
        <v>128</v>
      </c>
      <c r="D33" s="26">
        <v>68000</v>
      </c>
      <c r="E33" s="18">
        <v>0.96</v>
      </c>
      <c r="F33" s="19">
        <v>0.4</v>
      </c>
      <c r="G33" s="20">
        <f t="shared" si="15"/>
        <v>6.4000000000000001E-2</v>
      </c>
      <c r="H33" s="21">
        <v>9.2999999999999992E-3</v>
      </c>
      <c r="I33" s="18">
        <v>0.51</v>
      </c>
      <c r="J33" s="58"/>
      <c r="L33" s="22">
        <f t="shared" si="1"/>
        <v>6325.6320000000005</v>
      </c>
      <c r="M33" s="10">
        <f t="shared" si="2"/>
        <v>626.68799999999999</v>
      </c>
      <c r="N33" s="10">
        <f t="shared" si="3"/>
        <v>267.12575999999996</v>
      </c>
      <c r="O33" s="10">
        <f t="shared" si="4"/>
        <v>2005.4015999999999</v>
      </c>
      <c r="P33" s="23">
        <f t="shared" si="0"/>
        <v>157.84703999999999</v>
      </c>
      <c r="Q33" s="22">
        <f t="shared" si="5"/>
        <v>424.97279999999995</v>
      </c>
      <c r="R33" s="8">
        <f t="shared" si="6"/>
        <v>3.1651870890532847E-2</v>
      </c>
      <c r="S33" s="9">
        <f t="shared" si="7"/>
        <v>2632.0895999999998</v>
      </c>
      <c r="T33" s="24">
        <f t="shared" si="8"/>
        <v>0.19603739390265509</v>
      </c>
    </row>
    <row r="34" spans="1:20" x14ac:dyDescent="0.25">
      <c r="A34" s="104"/>
      <c r="B34" s="93" t="s">
        <v>124</v>
      </c>
      <c r="C34" s="123" t="s">
        <v>130</v>
      </c>
      <c r="D34" s="26">
        <v>95250</v>
      </c>
      <c r="E34" s="18">
        <v>0.96</v>
      </c>
      <c r="F34" s="19">
        <v>0.4</v>
      </c>
      <c r="G34" s="20">
        <f t="shared" ref="G34:G36" si="16">F34/6.25</f>
        <v>6.4000000000000001E-2</v>
      </c>
      <c r="H34" s="21">
        <v>9.9000000000000008E-3</v>
      </c>
      <c r="I34" s="18">
        <v>0.51</v>
      </c>
      <c r="J34" s="60"/>
      <c r="L34" s="22">
        <f t="shared" si="1"/>
        <v>8860.5360000000001</v>
      </c>
      <c r="M34" s="10">
        <f t="shared" si="2"/>
        <v>877.82399999999996</v>
      </c>
      <c r="N34" s="10">
        <f t="shared" si="3"/>
        <v>398.31264000000004</v>
      </c>
      <c r="O34" s="10">
        <f t="shared" si="4"/>
        <v>2809.0367999999999</v>
      </c>
      <c r="P34" s="23">
        <f t="shared" si="0"/>
        <v>235.36656000000002</v>
      </c>
      <c r="Q34" s="22">
        <f t="shared" si="5"/>
        <v>633.67920000000004</v>
      </c>
      <c r="R34" s="8">
        <f t="shared" si="6"/>
        <v>4.719627285420655E-2</v>
      </c>
      <c r="S34" s="9">
        <f t="shared" si="7"/>
        <v>3686.8607999999999</v>
      </c>
      <c r="T34" s="24">
        <f t="shared" si="8"/>
        <v>0.27459649660629259</v>
      </c>
    </row>
    <row r="35" spans="1:20" x14ac:dyDescent="0.25">
      <c r="A35" s="104"/>
      <c r="B35" s="93" t="s">
        <v>124</v>
      </c>
      <c r="C35" s="123" t="s">
        <v>131</v>
      </c>
      <c r="D35" s="74">
        <v>535</v>
      </c>
      <c r="E35" s="75">
        <v>0.96</v>
      </c>
      <c r="F35" s="76">
        <v>0.4</v>
      </c>
      <c r="G35" s="77">
        <f t="shared" si="16"/>
        <v>6.4000000000000001E-2</v>
      </c>
      <c r="H35" s="78">
        <v>9.9000000000000008E-3</v>
      </c>
      <c r="I35" s="75">
        <v>0.51</v>
      </c>
      <c r="J35" s="79"/>
      <c r="L35" s="22">
        <f t="shared" si="1"/>
        <v>49.767840000000007</v>
      </c>
      <c r="M35" s="10">
        <f t="shared" si="2"/>
        <v>4.9305600000000007</v>
      </c>
      <c r="N35" s="10">
        <f t="shared" si="3"/>
        <v>2.2372415999999999</v>
      </c>
      <c r="O35" s="10">
        <f t="shared" si="4"/>
        <v>15.777792000000002</v>
      </c>
      <c r="P35" s="23">
        <f t="shared" si="0"/>
        <v>1.3220064</v>
      </c>
      <c r="Q35" s="22">
        <f t="shared" si="5"/>
        <v>3.5592480000000002</v>
      </c>
      <c r="R35" s="8">
        <f t="shared" si="6"/>
        <v>2.6509192626772183E-4</v>
      </c>
      <c r="S35" s="9">
        <f t="shared" si="7"/>
        <v>20.708352000000001</v>
      </c>
      <c r="T35" s="24">
        <f t="shared" si="8"/>
        <v>1.5423530255576543E-3</v>
      </c>
    </row>
    <row r="36" spans="1:20" ht="15.75" thickBot="1" x14ac:dyDescent="0.3">
      <c r="A36" s="105"/>
      <c r="B36" s="61" t="s">
        <v>124</v>
      </c>
      <c r="C36" s="125" t="s">
        <v>132</v>
      </c>
      <c r="D36" s="63">
        <v>209973</v>
      </c>
      <c r="E36" s="64">
        <v>0.96</v>
      </c>
      <c r="F36" s="65">
        <v>0.4</v>
      </c>
      <c r="G36" s="66">
        <f t="shared" si="16"/>
        <v>6.4000000000000001E-2</v>
      </c>
      <c r="H36" s="67">
        <v>9.7999999999999997E-3</v>
      </c>
      <c r="I36" s="64">
        <v>0.51</v>
      </c>
      <c r="J36" s="68"/>
      <c r="L36" s="22">
        <f>D36*E36*I36*0.19</f>
        <v>19532.528351999998</v>
      </c>
      <c r="M36" s="10">
        <f>D36*E36*G36*0.15</f>
        <v>1935.1111679999997</v>
      </c>
      <c r="N36" s="10">
        <f t="shared" si="3"/>
        <v>869.18743295999991</v>
      </c>
      <c r="O36" s="10">
        <f t="shared" si="4"/>
        <v>6192.355737599999</v>
      </c>
      <c r="P36" s="23">
        <f t="shared" si="0"/>
        <v>513.61075583999991</v>
      </c>
      <c r="Q36" s="22">
        <f t="shared" si="5"/>
        <v>1382.7981887999999</v>
      </c>
      <c r="R36" s="8">
        <f t="shared" si="6"/>
        <v>0.10299047313042216</v>
      </c>
      <c r="S36" s="9">
        <f t="shared" si="7"/>
        <v>8127.4669055999984</v>
      </c>
      <c r="T36" s="24">
        <f t="shared" si="8"/>
        <v>0.60533176044003223</v>
      </c>
    </row>
    <row r="37" spans="1:20" x14ac:dyDescent="0.25">
      <c r="A37" s="94" t="s">
        <v>155</v>
      </c>
      <c r="B37" s="52" t="s">
        <v>124</v>
      </c>
      <c r="C37" s="122" t="s">
        <v>138</v>
      </c>
      <c r="D37" s="70">
        <v>4598</v>
      </c>
      <c r="E37" s="53">
        <v>0.96</v>
      </c>
      <c r="F37" s="54">
        <v>0.4</v>
      </c>
      <c r="G37" s="55">
        <f t="shared" ref="G37:G43" si="17">F37/6.25</f>
        <v>6.4000000000000001E-2</v>
      </c>
      <c r="H37" s="56">
        <v>8.9999999999999993E-3</v>
      </c>
      <c r="I37" s="53">
        <v>0.51</v>
      </c>
      <c r="J37" s="71"/>
      <c r="L37" s="22">
        <f t="shared" si="1"/>
        <v>427.72435200000001</v>
      </c>
      <c r="M37" s="10">
        <f t="shared" si="2"/>
        <v>42.375168000000002</v>
      </c>
      <c r="N37" s="10">
        <f t="shared" si="3"/>
        <v>17.479756799999997</v>
      </c>
      <c r="O37" s="10">
        <f t="shared" si="4"/>
        <v>135.6005376</v>
      </c>
      <c r="P37" s="23">
        <f t="shared" si="0"/>
        <v>10.328947199999998</v>
      </c>
      <c r="Q37" s="22">
        <f t="shared" si="5"/>
        <v>27.808703999999995</v>
      </c>
      <c r="R37" s="8">
        <f t="shared" si="6"/>
        <v>2.071185517381452E-3</v>
      </c>
      <c r="S37" s="9">
        <f t="shared" si="7"/>
        <v>177.9757056</v>
      </c>
      <c r="T37" s="24">
        <f t="shared" si="8"/>
        <v>1.3255587311241296E-2</v>
      </c>
    </row>
    <row r="38" spans="1:20" x14ac:dyDescent="0.25">
      <c r="A38" s="95"/>
      <c r="B38" s="93" t="s">
        <v>124</v>
      </c>
      <c r="C38" s="93" t="s">
        <v>139</v>
      </c>
      <c r="D38" s="101">
        <v>1235241</v>
      </c>
      <c r="E38" s="97">
        <v>0.96</v>
      </c>
      <c r="F38" s="98">
        <v>0.4</v>
      </c>
      <c r="G38" s="99">
        <f t="shared" si="17"/>
        <v>6.4000000000000001E-2</v>
      </c>
      <c r="H38" s="100">
        <v>8.3999999999999995E-3</v>
      </c>
      <c r="I38" s="97">
        <v>0.51</v>
      </c>
      <c r="J38" s="102"/>
      <c r="L38" s="22">
        <f t="shared" si="1"/>
        <v>114907.05878399999</v>
      </c>
      <c r="M38" s="10">
        <f t="shared" si="2"/>
        <v>11383.981055999999</v>
      </c>
      <c r="N38" s="10">
        <f t="shared" si="3"/>
        <v>4382.8327065599997</v>
      </c>
      <c r="O38" s="10">
        <f t="shared" si="4"/>
        <v>36428.739379199993</v>
      </c>
      <c r="P38" s="23">
        <f t="shared" si="0"/>
        <v>2589.8556902399996</v>
      </c>
      <c r="Q38" s="22">
        <f t="shared" si="5"/>
        <v>6972.6883967999993</v>
      </c>
      <c r="R38" s="8">
        <f t="shared" si="6"/>
        <v>0.519324137675235</v>
      </c>
      <c r="S38" s="9">
        <f t="shared" si="7"/>
        <v>47812.72043519999</v>
      </c>
      <c r="T38" s="24">
        <f t="shared" si="8"/>
        <v>3.5610798012016107</v>
      </c>
    </row>
    <row r="39" spans="1:20" x14ac:dyDescent="0.25">
      <c r="A39" s="95"/>
      <c r="B39" s="93" t="s">
        <v>124</v>
      </c>
      <c r="C39" s="93" t="s">
        <v>140</v>
      </c>
      <c r="D39" s="26">
        <v>140</v>
      </c>
      <c r="E39" s="18">
        <v>0.96</v>
      </c>
      <c r="F39" s="19">
        <v>0.4</v>
      </c>
      <c r="G39" s="20">
        <f t="shared" si="17"/>
        <v>6.4000000000000001E-2</v>
      </c>
      <c r="H39" s="21">
        <v>8.9999999999999993E-3</v>
      </c>
      <c r="I39" s="18">
        <v>0.51</v>
      </c>
      <c r="J39" s="60">
        <v>3115328</v>
      </c>
      <c r="L39" s="22">
        <f t="shared" si="1"/>
        <v>13.023360000000002</v>
      </c>
      <c r="M39" s="10">
        <f t="shared" si="2"/>
        <v>1.2902400000000001</v>
      </c>
      <c r="N39" s="10">
        <f t="shared" si="3"/>
        <v>0.53222400000000003</v>
      </c>
      <c r="O39" s="10">
        <f t="shared" si="4"/>
        <v>4.1287680000000009</v>
      </c>
      <c r="P39" s="23">
        <f t="shared" si="0"/>
        <v>0.314496</v>
      </c>
      <c r="Q39" s="22">
        <f t="shared" si="5"/>
        <v>0.84672000000000003</v>
      </c>
      <c r="R39" s="8">
        <f t="shared" si="6"/>
        <v>6.3063499876773237E-5</v>
      </c>
      <c r="S39" s="9">
        <f t="shared" si="7"/>
        <v>5.4190080000000007</v>
      </c>
      <c r="T39" s="24">
        <f t="shared" si="8"/>
        <v>4.036063992113488E-4</v>
      </c>
    </row>
    <row r="40" spans="1:20" x14ac:dyDescent="0.25">
      <c r="A40" s="95"/>
      <c r="B40" s="93" t="s">
        <v>124</v>
      </c>
      <c r="C40" s="93" t="s">
        <v>141</v>
      </c>
      <c r="D40" s="26">
        <v>943612</v>
      </c>
      <c r="E40" s="18">
        <v>0.96</v>
      </c>
      <c r="F40" s="19">
        <v>0.4</v>
      </c>
      <c r="G40" s="20">
        <f t="shared" si="17"/>
        <v>6.4000000000000001E-2</v>
      </c>
      <c r="H40" s="21">
        <v>8.3999999999999995E-3</v>
      </c>
      <c r="I40" s="18">
        <v>0.51</v>
      </c>
      <c r="J40" s="60"/>
      <c r="L40" s="22">
        <f t="shared" si="1"/>
        <v>87778.562688000005</v>
      </c>
      <c r="M40" s="10">
        <f t="shared" si="2"/>
        <v>8696.328191999999</v>
      </c>
      <c r="N40" s="10">
        <f t="shared" si="3"/>
        <v>3348.08635392</v>
      </c>
      <c r="O40" s="10">
        <f t="shared" si="4"/>
        <v>27828.250214399999</v>
      </c>
      <c r="P40" s="23">
        <f t="shared" si="0"/>
        <v>1978.4146636800001</v>
      </c>
      <c r="Q40" s="22">
        <f t="shared" si="5"/>
        <v>5326.5010175999996</v>
      </c>
      <c r="R40" s="8">
        <f t="shared" si="6"/>
        <v>0.39671650163814498</v>
      </c>
      <c r="S40" s="9">
        <f t="shared" si="7"/>
        <v>36524.578406399996</v>
      </c>
      <c r="T40" s="24">
        <f t="shared" si="8"/>
        <v>2.7203417255187081</v>
      </c>
    </row>
    <row r="41" spans="1:20" x14ac:dyDescent="0.25">
      <c r="A41" s="95"/>
      <c r="B41" s="93" t="s">
        <v>124</v>
      </c>
      <c r="C41" s="93" t="s">
        <v>146</v>
      </c>
      <c r="D41" s="26">
        <v>14340</v>
      </c>
      <c r="E41" s="18">
        <v>0.96</v>
      </c>
      <c r="F41" s="19">
        <v>0.4</v>
      </c>
      <c r="G41" s="20">
        <f t="shared" si="17"/>
        <v>6.4000000000000001E-2</v>
      </c>
      <c r="H41" s="116">
        <v>8.3000000000000001E-3</v>
      </c>
      <c r="I41" s="18">
        <v>0.51</v>
      </c>
      <c r="J41" s="60"/>
      <c r="L41" s="22">
        <f t="shared" si="1"/>
        <v>1333.96416</v>
      </c>
      <c r="M41" s="10">
        <f t="shared" si="2"/>
        <v>132.15743999999998</v>
      </c>
      <c r="N41" s="10">
        <f t="shared" si="3"/>
        <v>50.274892799999996</v>
      </c>
      <c r="O41" s="10">
        <f t="shared" si="4"/>
        <v>422.90380799999997</v>
      </c>
      <c r="P41" s="23">
        <f t="shared" si="0"/>
        <v>29.707891199999999</v>
      </c>
      <c r="Q41" s="22">
        <f t="shared" si="5"/>
        <v>79.982783999999995</v>
      </c>
      <c r="R41" s="8">
        <f t="shared" si="6"/>
        <v>5.9570983193121462E-3</v>
      </c>
      <c r="S41" s="9">
        <f t="shared" si="7"/>
        <v>555.06124799999998</v>
      </c>
      <c r="T41" s="24">
        <f t="shared" si="8"/>
        <v>4.134082689064815E-2</v>
      </c>
    </row>
    <row r="42" spans="1:20" x14ac:dyDescent="0.25">
      <c r="A42" s="95"/>
      <c r="B42" s="93" t="s">
        <v>124</v>
      </c>
      <c r="C42" s="93" t="s">
        <v>147</v>
      </c>
      <c r="D42" s="26">
        <v>1091025</v>
      </c>
      <c r="E42" s="18">
        <v>0.96</v>
      </c>
      <c r="F42" s="19">
        <v>0.4</v>
      </c>
      <c r="G42" s="20">
        <f t="shared" si="17"/>
        <v>6.4000000000000001E-2</v>
      </c>
      <c r="H42" s="116">
        <v>8.0999999999999996E-3</v>
      </c>
      <c r="I42" s="18">
        <v>0.51</v>
      </c>
      <c r="J42" s="60"/>
      <c r="L42" s="22">
        <f t="shared" si="1"/>
        <v>101491.50959999999</v>
      </c>
      <c r="M42" s="10">
        <f t="shared" si="2"/>
        <v>10054.886399999999</v>
      </c>
      <c r="N42" s="10">
        <f t="shared" si="3"/>
        <v>3732.8765760000001</v>
      </c>
      <c r="O42" s="10">
        <f t="shared" si="4"/>
        <v>32175.636480000001</v>
      </c>
      <c r="P42" s="23">
        <f t="shared" si="0"/>
        <v>2205.790704</v>
      </c>
      <c r="Q42" s="22">
        <f t="shared" si="5"/>
        <v>5938.6672799999997</v>
      </c>
      <c r="R42" s="8">
        <f t="shared" si="6"/>
        <v>0.44231049612679191</v>
      </c>
      <c r="S42" s="9">
        <f t="shared" si="7"/>
        <v>42230.522880000004</v>
      </c>
      <c r="T42" s="24">
        <f t="shared" si="8"/>
        <v>3.1453190835682987</v>
      </c>
    </row>
    <row r="43" spans="1:20" ht="15.75" thickBot="1" x14ac:dyDescent="0.3">
      <c r="A43" s="96"/>
      <c r="B43" s="61" t="s">
        <v>124</v>
      </c>
      <c r="C43" s="61" t="s">
        <v>150</v>
      </c>
      <c r="D43" s="63">
        <v>592545</v>
      </c>
      <c r="E43" s="64">
        <v>0.96</v>
      </c>
      <c r="F43" s="65">
        <v>0.4</v>
      </c>
      <c r="G43" s="66">
        <f t="shared" si="17"/>
        <v>6.4000000000000001E-2</v>
      </c>
      <c r="H43" s="65">
        <v>8.3999999999999995E-3</v>
      </c>
      <c r="I43" s="64">
        <v>0.51</v>
      </c>
      <c r="J43" s="68"/>
      <c r="L43" s="22">
        <f t="shared" si="1"/>
        <v>55120.906080000001</v>
      </c>
      <c r="M43" s="10">
        <f t="shared" si="2"/>
        <v>5460.8947199999993</v>
      </c>
      <c r="N43" s="10">
        <f t="shared" si="3"/>
        <v>2102.4444672</v>
      </c>
      <c r="O43" s="10">
        <f t="shared" si="4"/>
        <v>17474.863103999996</v>
      </c>
      <c r="P43" s="23">
        <f t="shared" si="0"/>
        <v>1242.3535488</v>
      </c>
      <c r="Q43" s="22">
        <f t="shared" si="5"/>
        <v>3344.7980159999997</v>
      </c>
      <c r="R43" s="8">
        <f t="shared" si="6"/>
        <v>0.24911974356321731</v>
      </c>
      <c r="S43" s="9">
        <f t="shared" si="7"/>
        <v>22935.757823999997</v>
      </c>
      <c r="T43" s="24">
        <f t="shared" si="8"/>
        <v>1.7082496701477756</v>
      </c>
    </row>
    <row r="44" spans="1:20" ht="18.75" x14ac:dyDescent="0.3">
      <c r="L44" s="3">
        <f t="shared" ref="L44:Q44" si="18">SUM(L2:L43)</f>
        <v>1471467.1948992</v>
      </c>
      <c r="M44" s="3">
        <f t="shared" si="18"/>
        <v>145780.03169279997</v>
      </c>
      <c r="N44" s="3">
        <f t="shared" si="18"/>
        <v>56155.934850048019</v>
      </c>
      <c r="O44" s="3">
        <f t="shared" si="18"/>
        <v>466496.10141695995</v>
      </c>
      <c r="P44" s="3">
        <f t="shared" si="18"/>
        <v>33183.052411392004</v>
      </c>
      <c r="Q44" s="3">
        <f t="shared" si="18"/>
        <v>89338.987261439994</v>
      </c>
      <c r="R44" s="49">
        <f>Q44/$J46</f>
        <v>6.6539460649953552</v>
      </c>
      <c r="S44" s="3">
        <f>SUM(S2:S43)</f>
        <v>612276.13310976001</v>
      </c>
      <c r="T44" s="2">
        <f>S44/$J46</f>
        <v>45.602177632415135</v>
      </c>
    </row>
    <row r="46" spans="1:20" ht="45.75" x14ac:dyDescent="0.3">
      <c r="C46" s="7" t="s">
        <v>156</v>
      </c>
      <c r="D46" s="5">
        <f>SUM(D2:D43)</f>
        <v>15818145.800000001</v>
      </c>
      <c r="E46" s="59"/>
      <c r="F46" s="59"/>
      <c r="G46" s="72"/>
      <c r="H46" s="59"/>
      <c r="I46" s="119" t="s">
        <v>157</v>
      </c>
      <c r="J46" s="73">
        <f>SUM(J2:J43)/1000</f>
        <v>13426.467000000001</v>
      </c>
      <c r="Q46" s="92" t="s">
        <v>158</v>
      </c>
      <c r="R46" s="92" t="s">
        <v>159</v>
      </c>
    </row>
    <row r="48" spans="1:20" x14ac:dyDescent="0.25">
      <c r="S48" s="9"/>
    </row>
    <row r="49" spans="4:4" x14ac:dyDescent="0.25">
      <c r="D49" s="9"/>
    </row>
    <row r="50" spans="4:4" x14ac:dyDescent="0.25">
      <c r="D50" s="9"/>
    </row>
  </sheetData>
  <mergeCells count="2">
    <mergeCell ref="A2:A11"/>
    <mergeCell ref="A12:A26"/>
  </mergeCells>
  <phoneticPr fontId="14" type="noConversion"/>
  <pageMargins left="0.25" right="0.25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8"/>
  <sheetViews>
    <sheetView topLeftCell="B1" workbookViewId="0">
      <selection activeCell="G32" sqref="G32"/>
    </sheetView>
  </sheetViews>
  <sheetFormatPr defaultColWidth="15.7109375" defaultRowHeight="15" x14ac:dyDescent="0.25"/>
  <cols>
    <col min="1" max="2" width="22.140625" customWidth="1"/>
    <col min="3" max="3" width="28.28515625" customWidth="1"/>
    <col min="4" max="4" width="16" bestFit="1" customWidth="1"/>
    <col min="7" max="7" width="12.28515625" style="1" customWidth="1"/>
    <col min="8" max="8" width="11.85546875" customWidth="1"/>
    <col min="9" max="9" width="12.28515625" customWidth="1"/>
    <col min="10" max="10" width="19" customWidth="1"/>
    <col min="12" max="12" width="15.28515625" customWidth="1"/>
    <col min="13" max="18" width="13.140625" customWidth="1"/>
  </cols>
  <sheetData>
    <row r="1" spans="1:20" s="16" customFormat="1" ht="15.75" thickBot="1" x14ac:dyDescent="0.3">
      <c r="A1" s="46"/>
      <c r="B1" s="46"/>
      <c r="C1" s="50" t="s">
        <v>107</v>
      </c>
      <c r="D1" s="46" t="s">
        <v>108</v>
      </c>
      <c r="E1" s="46" t="s">
        <v>109</v>
      </c>
      <c r="F1" s="46" t="s">
        <v>110</v>
      </c>
      <c r="G1" s="51" t="s">
        <v>111</v>
      </c>
      <c r="H1" s="46" t="s">
        <v>112</v>
      </c>
      <c r="I1" s="46" t="s">
        <v>113</v>
      </c>
      <c r="J1" s="46" t="s">
        <v>114</v>
      </c>
      <c r="L1" s="127" t="s">
        <v>115</v>
      </c>
      <c r="M1" s="127" t="s">
        <v>116</v>
      </c>
      <c r="N1" s="127" t="s">
        <v>117</v>
      </c>
      <c r="O1" s="127" t="s">
        <v>118</v>
      </c>
      <c r="P1" s="127" t="s">
        <v>119</v>
      </c>
      <c r="Q1" s="127" t="s">
        <v>120</v>
      </c>
      <c r="R1" s="127" t="s">
        <v>121</v>
      </c>
      <c r="S1" s="127" t="s">
        <v>122</v>
      </c>
    </row>
    <row r="2" spans="1:20" x14ac:dyDescent="0.25">
      <c r="A2" s="182" t="s">
        <v>160</v>
      </c>
      <c r="B2" s="106" t="s">
        <v>136</v>
      </c>
      <c r="C2" s="69" t="s">
        <v>137</v>
      </c>
      <c r="D2" s="81">
        <v>20000</v>
      </c>
      <c r="E2" s="82">
        <v>0.96</v>
      </c>
      <c r="F2" s="83">
        <v>0.4</v>
      </c>
      <c r="G2" s="84">
        <f>F2/6.25</f>
        <v>6.4000000000000001E-2</v>
      </c>
      <c r="H2" s="118">
        <v>8.9999999999999993E-3</v>
      </c>
      <c r="I2" s="82">
        <v>0.51</v>
      </c>
      <c r="J2" s="85"/>
      <c r="K2" s="11"/>
      <c r="L2" s="22">
        <f>D2*E2*I2*0.19</f>
        <v>1860.48</v>
      </c>
      <c r="M2" s="10">
        <f>D2*E2*G2*0.15</f>
        <v>184.32</v>
      </c>
      <c r="N2" s="10">
        <f>D2*E2*H2*0.44</f>
        <v>76.031999999999996</v>
      </c>
      <c r="O2" s="10">
        <f>D2*E2*G2*0.48</f>
        <v>589.82399999999996</v>
      </c>
      <c r="P2" s="23">
        <f>D2*E2*H2*0.26</f>
        <v>44.927999999999997</v>
      </c>
      <c r="Q2" s="22">
        <f>N2+P2</f>
        <v>120.96</v>
      </c>
      <c r="R2" s="8">
        <f>Q2/$J$27</f>
        <v>3.65374043219013E-2</v>
      </c>
      <c r="S2" s="9"/>
      <c r="T2" s="8"/>
    </row>
    <row r="3" spans="1:20" x14ac:dyDescent="0.25">
      <c r="A3" s="183"/>
      <c r="B3" s="107" t="s">
        <v>124</v>
      </c>
      <c r="C3" s="59" t="s">
        <v>161</v>
      </c>
      <c r="D3" s="15">
        <v>20000</v>
      </c>
      <c r="E3" s="12">
        <v>0.96</v>
      </c>
      <c r="F3" s="13">
        <v>0.4</v>
      </c>
      <c r="G3" s="14">
        <f>F3/6.25</f>
        <v>6.4000000000000001E-2</v>
      </c>
      <c r="H3" s="115">
        <v>9.5999999999999992E-3</v>
      </c>
      <c r="I3" s="12">
        <v>0.51</v>
      </c>
      <c r="J3" s="86"/>
      <c r="K3" s="11"/>
      <c r="L3" s="25">
        <f>D3*E3*I3*0.19</f>
        <v>1860.48</v>
      </c>
      <c r="M3" s="25">
        <f>D3*E3*G3*0.15</f>
        <v>184.32</v>
      </c>
      <c r="N3" s="25">
        <f>D3*E3*H3*0.44</f>
        <v>81.100799999999992</v>
      </c>
      <c r="O3" s="25">
        <f>D3*E3*G3*0.48</f>
        <v>589.82399999999996</v>
      </c>
      <c r="P3" s="25">
        <f>D3*E3*H3*0.26</f>
        <v>47.923200000000001</v>
      </c>
      <c r="Q3" s="25">
        <f>N3+P3</f>
        <v>129.024</v>
      </c>
      <c r="R3" s="8">
        <f>Q3/$J$27</f>
        <v>3.897323127669472E-2</v>
      </c>
      <c r="S3" s="9"/>
      <c r="T3" s="8"/>
    </row>
    <row r="4" spans="1:20" x14ac:dyDescent="0.25">
      <c r="A4" s="183"/>
      <c r="B4" s="107" t="s">
        <v>124</v>
      </c>
      <c r="C4" s="59" t="s">
        <v>138</v>
      </c>
      <c r="D4" s="15">
        <v>324000</v>
      </c>
      <c r="E4" s="12">
        <v>0.96</v>
      </c>
      <c r="F4" s="13">
        <v>0.4</v>
      </c>
      <c r="G4" s="14">
        <f t="shared" ref="G4:G8" si="0">F4/6.25</f>
        <v>6.4000000000000001E-2</v>
      </c>
      <c r="H4" s="13">
        <v>8.0000000000000002E-3</v>
      </c>
      <c r="I4" s="12">
        <v>0.51</v>
      </c>
      <c r="J4" s="86"/>
      <c r="L4" s="22">
        <f t="shared" ref="L4:L25" si="1">D4*E4*I4*0.19</f>
        <v>30139.775999999998</v>
      </c>
      <c r="M4" s="10">
        <f t="shared" ref="M4:M25" si="2">D4*E4*G4*0.15</f>
        <v>2985.9839999999999</v>
      </c>
      <c r="N4" s="10">
        <f t="shared" ref="N4:N24" si="3">D4*E4*H4*0.44</f>
        <v>1094.8608000000002</v>
      </c>
      <c r="O4" s="10">
        <f t="shared" ref="O4:O24" si="4">D4*E4*G4*0.48</f>
        <v>9555.1488000000008</v>
      </c>
      <c r="P4" s="23">
        <f t="shared" ref="P4:P24" si="5">D4*E4*H4*0.26</f>
        <v>646.96320000000003</v>
      </c>
      <c r="Q4" s="22">
        <f t="shared" ref="Q4:Q24" si="6">N4+P4</f>
        <v>1741.8240000000001</v>
      </c>
      <c r="R4" s="8">
        <f t="shared" ref="R4:R25" si="7">Q4/$J$27</f>
        <v>0.52613862223537877</v>
      </c>
      <c r="S4" s="9"/>
      <c r="T4" s="8"/>
    </row>
    <row r="5" spans="1:20" x14ac:dyDescent="0.25">
      <c r="A5" s="183"/>
      <c r="B5" s="107" t="s">
        <v>124</v>
      </c>
      <c r="C5" s="59" t="s">
        <v>139</v>
      </c>
      <c r="D5" s="15">
        <v>150000</v>
      </c>
      <c r="E5" s="12">
        <v>0.96</v>
      </c>
      <c r="F5" s="13">
        <v>0.4</v>
      </c>
      <c r="G5" s="14">
        <f t="shared" si="0"/>
        <v>6.4000000000000001E-2</v>
      </c>
      <c r="H5" s="13">
        <v>8.0000000000000002E-3</v>
      </c>
      <c r="I5" s="12">
        <v>0.51</v>
      </c>
      <c r="J5" s="86">
        <v>3285347</v>
      </c>
      <c r="L5" s="25">
        <f t="shared" si="1"/>
        <v>13953.6</v>
      </c>
      <c r="M5" s="25">
        <f t="shared" si="2"/>
        <v>1382.3999999999999</v>
      </c>
      <c r="N5" s="25">
        <f t="shared" si="3"/>
        <v>506.88</v>
      </c>
      <c r="O5" s="25">
        <f t="shared" si="4"/>
        <v>4423.68</v>
      </c>
      <c r="P5" s="25">
        <f t="shared" si="5"/>
        <v>299.52</v>
      </c>
      <c r="Q5" s="25">
        <f t="shared" si="6"/>
        <v>806.4</v>
      </c>
      <c r="R5" s="8">
        <f t="shared" si="7"/>
        <v>0.243582695479342</v>
      </c>
      <c r="S5" s="9"/>
      <c r="T5" s="8"/>
    </row>
    <row r="6" spans="1:20" x14ac:dyDescent="0.25">
      <c r="A6" s="183"/>
      <c r="B6" s="107" t="s">
        <v>124</v>
      </c>
      <c r="C6" s="59" t="s">
        <v>162</v>
      </c>
      <c r="D6" s="109">
        <v>126750</v>
      </c>
      <c r="E6" s="110">
        <v>0.96</v>
      </c>
      <c r="F6" s="111">
        <v>0.4</v>
      </c>
      <c r="G6" s="112">
        <f t="shared" si="0"/>
        <v>6.4000000000000001E-2</v>
      </c>
      <c r="H6" s="111">
        <v>8.0000000000000002E-3</v>
      </c>
      <c r="I6" s="110">
        <v>0.51</v>
      </c>
      <c r="J6" s="86"/>
      <c r="L6" s="22">
        <f t="shared" si="1"/>
        <v>11790.792000000001</v>
      </c>
      <c r="M6" s="10">
        <f t="shared" si="2"/>
        <v>1168.1279999999999</v>
      </c>
      <c r="N6" s="10">
        <f t="shared" si="3"/>
        <v>428.31360000000001</v>
      </c>
      <c r="O6" s="10">
        <f t="shared" si="4"/>
        <v>3738.0095999999999</v>
      </c>
      <c r="P6" s="23">
        <f t="shared" si="5"/>
        <v>253.09440000000004</v>
      </c>
      <c r="Q6" s="22">
        <f t="shared" si="6"/>
        <v>681.40800000000002</v>
      </c>
      <c r="R6" s="8">
        <f t="shared" si="7"/>
        <v>0.205827377680044</v>
      </c>
      <c r="S6" s="9"/>
      <c r="T6" s="8"/>
    </row>
    <row r="7" spans="1:20" x14ac:dyDescent="0.25">
      <c r="A7" s="183"/>
      <c r="B7" s="107" t="s">
        <v>124</v>
      </c>
      <c r="C7" s="59" t="s">
        <v>163</v>
      </c>
      <c r="D7" s="26">
        <v>15000</v>
      </c>
      <c r="E7" s="18">
        <v>0.96</v>
      </c>
      <c r="F7" s="19">
        <v>0.4</v>
      </c>
      <c r="G7" s="20">
        <f t="shared" si="0"/>
        <v>6.4000000000000001E-2</v>
      </c>
      <c r="H7" s="19">
        <v>8.0000000000000002E-3</v>
      </c>
      <c r="I7" s="18">
        <v>0.51</v>
      </c>
      <c r="J7" s="58"/>
      <c r="L7" s="25">
        <f t="shared" si="1"/>
        <v>1395.3600000000001</v>
      </c>
      <c r="M7" s="25">
        <f t="shared" si="2"/>
        <v>138.24</v>
      </c>
      <c r="N7" s="25">
        <f t="shared" si="3"/>
        <v>50.688000000000002</v>
      </c>
      <c r="O7" s="25">
        <f t="shared" si="4"/>
        <v>442.36799999999999</v>
      </c>
      <c r="P7" s="25">
        <f t="shared" si="5"/>
        <v>29.952000000000002</v>
      </c>
      <c r="Q7" s="25">
        <f t="shared" si="6"/>
        <v>80.64</v>
      </c>
      <c r="R7" s="8">
        <f t="shared" si="7"/>
        <v>2.43582695479342E-2</v>
      </c>
      <c r="S7" s="9"/>
      <c r="T7" s="8"/>
    </row>
    <row r="8" spans="1:20" x14ac:dyDescent="0.25">
      <c r="A8" s="183"/>
      <c r="B8" s="107" t="s">
        <v>124</v>
      </c>
      <c r="C8" s="59" t="s">
        <v>164</v>
      </c>
      <c r="D8" s="26">
        <v>15750</v>
      </c>
      <c r="E8" s="18">
        <v>0.96</v>
      </c>
      <c r="F8" s="19">
        <v>0.4</v>
      </c>
      <c r="G8" s="20">
        <f t="shared" si="0"/>
        <v>6.4000000000000001E-2</v>
      </c>
      <c r="H8" s="19">
        <v>8.0000000000000002E-3</v>
      </c>
      <c r="I8" s="18">
        <v>0.51</v>
      </c>
      <c r="J8" s="58"/>
      <c r="L8" s="22">
        <f t="shared" si="1"/>
        <v>1465.1279999999999</v>
      </c>
      <c r="M8" s="10">
        <f t="shared" si="2"/>
        <v>145.15200000000002</v>
      </c>
      <c r="N8" s="10">
        <f t="shared" si="3"/>
        <v>53.2224</v>
      </c>
      <c r="O8" s="10">
        <f t="shared" si="4"/>
        <v>464.4864</v>
      </c>
      <c r="P8" s="23">
        <f t="shared" si="5"/>
        <v>31.449600000000004</v>
      </c>
      <c r="Q8" s="22">
        <f t="shared" si="6"/>
        <v>84.671999999999997</v>
      </c>
      <c r="R8" s="8">
        <f t="shared" si="7"/>
        <v>2.557618302533091E-2</v>
      </c>
      <c r="S8" s="9"/>
      <c r="T8" s="8"/>
    </row>
    <row r="9" spans="1:20" x14ac:dyDescent="0.25">
      <c r="A9" s="183"/>
      <c r="B9" s="107" t="s">
        <v>124</v>
      </c>
      <c r="C9" s="59" t="s">
        <v>165</v>
      </c>
      <c r="D9" s="26">
        <v>370500</v>
      </c>
      <c r="E9" s="18">
        <v>0.96</v>
      </c>
      <c r="F9" s="19">
        <v>0.4</v>
      </c>
      <c r="G9" s="20">
        <f t="shared" ref="G9:G18" si="8">F9/6.25</f>
        <v>6.4000000000000001E-2</v>
      </c>
      <c r="H9" s="116">
        <v>8.3000000000000001E-3</v>
      </c>
      <c r="I9" s="18">
        <v>0.51</v>
      </c>
      <c r="J9" s="60"/>
      <c r="L9" s="25">
        <f t="shared" si="1"/>
        <v>34465.392000000007</v>
      </c>
      <c r="M9" s="25">
        <f t="shared" si="2"/>
        <v>3414.5279999999998</v>
      </c>
      <c r="N9" s="25">
        <f t="shared" si="3"/>
        <v>1298.9433600000002</v>
      </c>
      <c r="O9" s="25">
        <f t="shared" si="4"/>
        <v>10926.489599999999</v>
      </c>
      <c r="P9" s="25">
        <f t="shared" si="5"/>
        <v>767.55744000000004</v>
      </c>
      <c r="Q9" s="25">
        <f t="shared" si="6"/>
        <v>2066.5008000000003</v>
      </c>
      <c r="R9" s="8">
        <f t="shared" si="7"/>
        <v>0.6242111050027489</v>
      </c>
      <c r="S9" s="9"/>
      <c r="T9" s="8"/>
    </row>
    <row r="10" spans="1:20" x14ac:dyDescent="0.25">
      <c r="A10" s="183"/>
      <c r="B10" s="107" t="s">
        <v>124</v>
      </c>
      <c r="C10" s="59" t="s">
        <v>166</v>
      </c>
      <c r="D10" s="26">
        <v>607500</v>
      </c>
      <c r="E10" s="75">
        <v>0.96</v>
      </c>
      <c r="F10" s="76">
        <v>0.4</v>
      </c>
      <c r="G10" s="77">
        <f t="shared" si="8"/>
        <v>6.4000000000000001E-2</v>
      </c>
      <c r="H10" s="117">
        <v>8.0999999999999996E-3</v>
      </c>
      <c r="I10" s="75">
        <v>0.51</v>
      </c>
      <c r="J10" s="79"/>
      <c r="L10" s="22">
        <f t="shared" si="1"/>
        <v>56512.08</v>
      </c>
      <c r="M10" s="10">
        <f t="shared" si="2"/>
        <v>5598.72</v>
      </c>
      <c r="N10" s="10">
        <f t="shared" si="3"/>
        <v>2078.5248000000001</v>
      </c>
      <c r="O10" s="10">
        <f t="shared" si="4"/>
        <v>17915.904000000002</v>
      </c>
      <c r="P10" s="23">
        <f t="shared" si="5"/>
        <v>1228.2192</v>
      </c>
      <c r="Q10" s="22">
        <f t="shared" si="6"/>
        <v>3306.7440000000001</v>
      </c>
      <c r="R10" s="8">
        <f t="shared" si="7"/>
        <v>0.99884129064997684</v>
      </c>
      <c r="S10" s="9"/>
      <c r="T10" s="8"/>
    </row>
    <row r="11" spans="1:20" x14ac:dyDescent="0.25">
      <c r="A11" s="183"/>
      <c r="B11" s="107" t="s">
        <v>124</v>
      </c>
      <c r="C11" s="59" t="s">
        <v>167</v>
      </c>
      <c r="D11" s="26">
        <v>35560</v>
      </c>
      <c r="E11" s="75">
        <v>0.96</v>
      </c>
      <c r="F11" s="76">
        <v>0.4</v>
      </c>
      <c r="G11" s="77">
        <f t="shared" si="8"/>
        <v>6.4000000000000001E-2</v>
      </c>
      <c r="H11" s="117">
        <v>8.3999999999999995E-3</v>
      </c>
      <c r="I11" s="75">
        <v>0.51</v>
      </c>
      <c r="J11" s="79"/>
      <c r="L11" s="25">
        <f t="shared" si="1"/>
        <v>3307.9334399999998</v>
      </c>
      <c r="M11" s="25">
        <f t="shared" si="2"/>
        <v>327.72095999999999</v>
      </c>
      <c r="N11" s="25">
        <f t="shared" si="3"/>
        <v>126.17256959999999</v>
      </c>
      <c r="O11" s="25">
        <f t="shared" si="4"/>
        <v>1048.7070719999999</v>
      </c>
      <c r="P11" s="25">
        <f t="shared" si="5"/>
        <v>74.556518400000002</v>
      </c>
      <c r="Q11" s="25">
        <f t="shared" si="6"/>
        <v>200.72908799999999</v>
      </c>
      <c r="R11" s="8">
        <f t="shared" si="7"/>
        <v>6.0632604558717808E-2</v>
      </c>
      <c r="S11" s="9"/>
      <c r="T11" s="8"/>
    </row>
    <row r="12" spans="1:20" x14ac:dyDescent="0.25">
      <c r="A12" s="183"/>
      <c r="B12" s="107" t="s">
        <v>124</v>
      </c>
      <c r="C12" s="59" t="s">
        <v>168</v>
      </c>
      <c r="D12" s="113">
        <v>89527</v>
      </c>
      <c r="E12" s="18">
        <v>0.96</v>
      </c>
      <c r="F12" s="19">
        <v>0.4</v>
      </c>
      <c r="G12" s="20">
        <f t="shared" si="8"/>
        <v>6.4000000000000001E-2</v>
      </c>
      <c r="H12" s="116">
        <v>8.3000000000000001E-3</v>
      </c>
      <c r="I12" s="18">
        <v>0.51</v>
      </c>
      <c r="J12" s="60"/>
      <c r="L12" s="22">
        <f t="shared" si="1"/>
        <v>8328.1596479999989</v>
      </c>
      <c r="M12" s="10">
        <f t="shared" si="2"/>
        <v>825.08083199999999</v>
      </c>
      <c r="N12" s="10">
        <f t="shared" si="3"/>
        <v>313.87449984</v>
      </c>
      <c r="O12" s="10">
        <f t="shared" si="4"/>
        <v>2640.2586624</v>
      </c>
      <c r="P12" s="23">
        <f t="shared" si="5"/>
        <v>185.47129536</v>
      </c>
      <c r="Q12" s="22">
        <f t="shared" si="6"/>
        <v>499.3457952</v>
      </c>
      <c r="R12" s="8">
        <f t="shared" si="7"/>
        <v>0.15083332684907177</v>
      </c>
      <c r="S12" s="9"/>
      <c r="T12" s="8"/>
    </row>
    <row r="13" spans="1:20" x14ac:dyDescent="0.25">
      <c r="A13" s="183"/>
      <c r="B13" s="107" t="s">
        <v>124</v>
      </c>
      <c r="C13" s="59" t="s">
        <v>169</v>
      </c>
      <c r="D13" s="113">
        <v>75980</v>
      </c>
      <c r="E13" s="18">
        <v>0.96</v>
      </c>
      <c r="F13" s="19">
        <v>0.4</v>
      </c>
      <c r="G13" s="20">
        <f t="shared" si="8"/>
        <v>6.4000000000000001E-2</v>
      </c>
      <c r="H13" s="116">
        <v>9.7999999999999997E-3</v>
      </c>
      <c r="I13" s="18">
        <v>0.51</v>
      </c>
      <c r="J13" s="60"/>
      <c r="L13" s="25">
        <f t="shared" si="1"/>
        <v>7067.9635200000012</v>
      </c>
      <c r="M13" s="25">
        <f t="shared" si="2"/>
        <v>700.2316800000001</v>
      </c>
      <c r="N13" s="25">
        <f t="shared" si="3"/>
        <v>314.52072959999998</v>
      </c>
      <c r="O13" s="25">
        <f t="shared" si="4"/>
        <v>2240.7413760000004</v>
      </c>
      <c r="P13" s="25">
        <f t="shared" si="5"/>
        <v>185.85315840000001</v>
      </c>
      <c r="Q13" s="25">
        <f t="shared" si="6"/>
        <v>500.37388799999997</v>
      </c>
      <c r="R13" s="8">
        <f t="shared" si="7"/>
        <v>0.15114387448724997</v>
      </c>
      <c r="S13" s="9"/>
      <c r="T13" s="8"/>
    </row>
    <row r="14" spans="1:20" x14ac:dyDescent="0.25">
      <c r="A14" s="183"/>
      <c r="B14" s="107" t="s">
        <v>124</v>
      </c>
      <c r="C14" s="59" t="s">
        <v>170</v>
      </c>
      <c r="D14" s="113">
        <v>250419</v>
      </c>
      <c r="E14" s="18">
        <v>0.96</v>
      </c>
      <c r="F14" s="19">
        <v>0.4</v>
      </c>
      <c r="G14" s="20">
        <f t="shared" si="8"/>
        <v>6.4000000000000001E-2</v>
      </c>
      <c r="H14" s="21">
        <v>9.4000000000000004E-3</v>
      </c>
      <c r="I14" s="18">
        <v>0.51</v>
      </c>
      <c r="J14" s="60"/>
      <c r="L14" s="22">
        <f t="shared" si="1"/>
        <v>23294.977056</v>
      </c>
      <c r="M14" s="10">
        <f t="shared" si="2"/>
        <v>2307.861504</v>
      </c>
      <c r="N14" s="10">
        <f t="shared" si="3"/>
        <v>994.30366463999997</v>
      </c>
      <c r="O14" s="10">
        <f t="shared" si="4"/>
        <v>7385.1568127999999</v>
      </c>
      <c r="P14" s="23">
        <f t="shared" si="5"/>
        <v>587.54307455999992</v>
      </c>
      <c r="Q14" s="22">
        <f t="shared" si="6"/>
        <v>1581.8467391999998</v>
      </c>
      <c r="R14" s="8">
        <f t="shared" si="7"/>
        <v>0.47781559098405713</v>
      </c>
      <c r="S14" s="9"/>
      <c r="T14" s="8"/>
    </row>
    <row r="15" spans="1:20" x14ac:dyDescent="0.25">
      <c r="A15" s="183"/>
      <c r="B15" s="107" t="s">
        <v>124</v>
      </c>
      <c r="C15" s="59" t="s">
        <v>171</v>
      </c>
      <c r="D15" s="113">
        <v>1034394</v>
      </c>
      <c r="E15" s="18">
        <v>0.96</v>
      </c>
      <c r="F15" s="19">
        <v>0.4</v>
      </c>
      <c r="G15" s="20">
        <f t="shared" si="8"/>
        <v>6.4000000000000001E-2</v>
      </c>
      <c r="H15" s="21">
        <v>9.4000000000000004E-3</v>
      </c>
      <c r="I15" s="18">
        <v>0.51</v>
      </c>
      <c r="J15" s="60"/>
      <c r="L15" s="25">
        <f t="shared" si="1"/>
        <v>96223.467455999998</v>
      </c>
      <c r="M15" s="25">
        <f t="shared" si="2"/>
        <v>9532.9751039999992</v>
      </c>
      <c r="N15" s="25">
        <f t="shared" si="3"/>
        <v>4107.1234406400008</v>
      </c>
      <c r="O15" s="25">
        <f t="shared" si="4"/>
        <v>30505.520332799999</v>
      </c>
      <c r="P15" s="25">
        <f t="shared" si="5"/>
        <v>2426.9365785600003</v>
      </c>
      <c r="Q15" s="25">
        <f t="shared" si="6"/>
        <v>6534.0600192000011</v>
      </c>
      <c r="R15" s="8">
        <f t="shared" si="7"/>
        <v>1.9736904165433251</v>
      </c>
      <c r="S15" s="9"/>
      <c r="T15" s="8"/>
    </row>
    <row r="16" spans="1:20" x14ac:dyDescent="0.25">
      <c r="A16" s="183"/>
      <c r="B16" s="107" t="s">
        <v>124</v>
      </c>
      <c r="C16" s="59" t="s">
        <v>172</v>
      </c>
      <c r="D16" s="113">
        <v>13500</v>
      </c>
      <c r="E16" s="18">
        <v>0.96</v>
      </c>
      <c r="F16" s="19">
        <v>0.4</v>
      </c>
      <c r="G16" s="20">
        <f t="shared" si="8"/>
        <v>6.4000000000000001E-2</v>
      </c>
      <c r="H16" s="21">
        <v>9.4000000000000004E-3</v>
      </c>
      <c r="I16" s="18">
        <v>0.51</v>
      </c>
      <c r="J16" s="60"/>
      <c r="L16" s="22">
        <f t="shared" si="1"/>
        <v>1255.8240000000001</v>
      </c>
      <c r="M16" s="10">
        <f t="shared" si="2"/>
        <v>124.416</v>
      </c>
      <c r="N16" s="10">
        <f t="shared" si="3"/>
        <v>53.602559999999997</v>
      </c>
      <c r="O16" s="10">
        <f t="shared" si="4"/>
        <v>398.13120000000004</v>
      </c>
      <c r="P16" s="23">
        <f t="shared" si="5"/>
        <v>31.674240000000001</v>
      </c>
      <c r="Q16" s="22">
        <f t="shared" si="6"/>
        <v>85.276799999999994</v>
      </c>
      <c r="R16" s="8">
        <f t="shared" si="7"/>
        <v>2.5758870046940413E-2</v>
      </c>
      <c r="S16" s="9"/>
      <c r="T16" s="8"/>
    </row>
    <row r="17" spans="1:20" x14ac:dyDescent="0.25">
      <c r="A17" s="183"/>
      <c r="B17" s="107" t="s">
        <v>124</v>
      </c>
      <c r="C17" s="59" t="s">
        <v>173</v>
      </c>
      <c r="D17" s="113">
        <v>268417</v>
      </c>
      <c r="E17" s="18">
        <v>0.96</v>
      </c>
      <c r="F17" s="19">
        <v>0.4</v>
      </c>
      <c r="G17" s="20">
        <f t="shared" si="8"/>
        <v>6.4000000000000001E-2</v>
      </c>
      <c r="H17" s="21">
        <v>8.5000000000000006E-3</v>
      </c>
      <c r="I17" s="18">
        <v>0.51</v>
      </c>
      <c r="J17" s="60"/>
      <c r="L17" s="25">
        <f t="shared" si="1"/>
        <v>24969.223008000001</v>
      </c>
      <c r="M17" s="25">
        <f t="shared" si="2"/>
        <v>2473.731072</v>
      </c>
      <c r="N17" s="25">
        <f t="shared" si="3"/>
        <v>963.72439680000002</v>
      </c>
      <c r="O17" s="25">
        <f t="shared" si="4"/>
        <v>7915.9394303999998</v>
      </c>
      <c r="P17" s="25">
        <f t="shared" si="5"/>
        <v>569.47350720000009</v>
      </c>
      <c r="Q17" s="25">
        <f t="shared" si="6"/>
        <v>1533.1979040000001</v>
      </c>
      <c r="R17" s="8">
        <f t="shared" si="7"/>
        <v>0.46312063263838971</v>
      </c>
    </row>
    <row r="18" spans="1:20" x14ac:dyDescent="0.25">
      <c r="A18" s="183"/>
      <c r="B18" s="107" t="s">
        <v>124</v>
      </c>
      <c r="C18" s="59" t="s">
        <v>174</v>
      </c>
      <c r="D18" s="113">
        <v>363487</v>
      </c>
      <c r="E18" s="18">
        <v>0.96</v>
      </c>
      <c r="F18" s="19">
        <v>0.4</v>
      </c>
      <c r="G18" s="20">
        <f t="shared" si="8"/>
        <v>6.4000000000000001E-2</v>
      </c>
      <c r="H18" s="19">
        <v>7.7000000000000002E-3</v>
      </c>
      <c r="I18" s="18">
        <v>0.51</v>
      </c>
      <c r="J18" s="60"/>
      <c r="K18" s="4"/>
      <c r="L18" s="22">
        <f t="shared" si="1"/>
        <v>33813.014688000003</v>
      </c>
      <c r="M18" s="10">
        <f t="shared" si="2"/>
        <v>3349.8961919999992</v>
      </c>
      <c r="N18" s="10">
        <f t="shared" si="3"/>
        <v>1182.2341977599999</v>
      </c>
      <c r="O18" s="10">
        <f t="shared" si="4"/>
        <v>10719.667814399998</v>
      </c>
      <c r="P18" s="23">
        <f t="shared" si="5"/>
        <v>698.59293504000004</v>
      </c>
      <c r="Q18" s="22">
        <f t="shared" si="6"/>
        <v>1880.8271328000001</v>
      </c>
      <c r="R18" s="8">
        <f t="shared" si="7"/>
        <v>0.5681261690700723</v>
      </c>
    </row>
    <row r="19" spans="1:20" x14ac:dyDescent="0.25">
      <c r="A19" s="183"/>
      <c r="B19" s="107" t="s">
        <v>124</v>
      </c>
      <c r="C19" s="59" t="s">
        <v>129</v>
      </c>
      <c r="D19" s="26">
        <v>117000</v>
      </c>
      <c r="E19" s="97">
        <v>0.96</v>
      </c>
      <c r="F19" s="98">
        <v>0.4</v>
      </c>
      <c r="G19" s="99">
        <f t="shared" ref="G19" si="9">F19/6.25</f>
        <v>6.4000000000000001E-2</v>
      </c>
      <c r="H19" s="100">
        <v>9.7999999999999997E-3</v>
      </c>
      <c r="I19" s="97">
        <v>0.51</v>
      </c>
      <c r="J19" s="114"/>
      <c r="L19" s="25">
        <f t="shared" si="1"/>
        <v>10883.808000000001</v>
      </c>
      <c r="M19" s="25">
        <f t="shared" si="2"/>
        <v>1078.2719999999999</v>
      </c>
      <c r="N19" s="25">
        <f t="shared" si="3"/>
        <v>484.32383999999996</v>
      </c>
      <c r="O19" s="25">
        <f t="shared" si="4"/>
        <v>3450.4704000000002</v>
      </c>
      <c r="P19" s="25">
        <f t="shared" si="5"/>
        <v>286.19135999999997</v>
      </c>
      <c r="Q19" s="25">
        <f t="shared" si="6"/>
        <v>770.51519999999994</v>
      </c>
      <c r="R19" s="8">
        <f t="shared" si="7"/>
        <v>0.23274326553051125</v>
      </c>
    </row>
    <row r="20" spans="1:20" x14ac:dyDescent="0.25">
      <c r="A20" s="183"/>
      <c r="B20" s="107" t="s">
        <v>124</v>
      </c>
      <c r="C20" s="59" t="s">
        <v>175</v>
      </c>
      <c r="D20" s="26">
        <v>33000</v>
      </c>
      <c r="E20" s="18">
        <v>0.96</v>
      </c>
      <c r="F20" s="19">
        <v>0.4</v>
      </c>
      <c r="G20" s="20">
        <f>F20/6.25</f>
        <v>6.4000000000000001E-2</v>
      </c>
      <c r="H20" s="116">
        <v>1.0999999999999999E-2</v>
      </c>
      <c r="I20" s="18">
        <v>0.51</v>
      </c>
      <c r="J20" s="60"/>
      <c r="L20" s="22">
        <f t="shared" si="1"/>
        <v>3069.7920000000004</v>
      </c>
      <c r="M20" s="10">
        <f t="shared" si="2"/>
        <v>304.12799999999999</v>
      </c>
      <c r="N20" s="10">
        <f t="shared" si="3"/>
        <v>153.3312</v>
      </c>
      <c r="O20" s="10">
        <f t="shared" si="4"/>
        <v>973.20959999999991</v>
      </c>
      <c r="P20" s="23">
        <f t="shared" si="5"/>
        <v>90.604799999999997</v>
      </c>
      <c r="Q20" s="22">
        <f t="shared" si="6"/>
        <v>243.93599999999998</v>
      </c>
      <c r="R20" s="8">
        <f t="shared" si="7"/>
        <v>7.3683765382500946E-2</v>
      </c>
    </row>
    <row r="21" spans="1:20" x14ac:dyDescent="0.25">
      <c r="A21" s="183"/>
      <c r="B21" s="107" t="s">
        <v>124</v>
      </c>
      <c r="C21" s="59" t="s">
        <v>130</v>
      </c>
      <c r="D21" s="26">
        <v>19552</v>
      </c>
      <c r="E21" s="18">
        <v>0.96</v>
      </c>
      <c r="F21" s="19">
        <v>0.4</v>
      </c>
      <c r="G21" s="20">
        <f t="shared" ref="G21:G23" si="10">F21/6.25</f>
        <v>6.4000000000000001E-2</v>
      </c>
      <c r="H21" s="21">
        <v>9.9000000000000008E-3</v>
      </c>
      <c r="I21" s="18">
        <v>0.51</v>
      </c>
      <c r="J21" s="60"/>
      <c r="L21" s="25">
        <f t="shared" si="1"/>
        <v>1818.8052480000001</v>
      </c>
      <c r="M21" s="25">
        <f t="shared" si="2"/>
        <v>180.19123199999999</v>
      </c>
      <c r="N21" s="25">
        <f t="shared" si="3"/>
        <v>81.761771519999996</v>
      </c>
      <c r="O21" s="25">
        <f t="shared" si="4"/>
        <v>576.61194239999998</v>
      </c>
      <c r="P21" s="25">
        <f t="shared" si="5"/>
        <v>48.313774080000002</v>
      </c>
      <c r="Q21" s="25">
        <f t="shared" si="6"/>
        <v>130.0755456</v>
      </c>
      <c r="R21" s="8">
        <f t="shared" si="7"/>
        <v>3.929086311159978E-2</v>
      </c>
    </row>
    <row r="22" spans="1:20" x14ac:dyDescent="0.25">
      <c r="A22" s="183"/>
      <c r="B22" s="107" t="s">
        <v>124</v>
      </c>
      <c r="C22" s="59" t="s">
        <v>131</v>
      </c>
      <c r="D22" s="26">
        <v>42000</v>
      </c>
      <c r="E22" s="18">
        <v>0.96</v>
      </c>
      <c r="F22" s="19">
        <v>0.4</v>
      </c>
      <c r="G22" s="20">
        <f t="shared" si="10"/>
        <v>6.4000000000000001E-2</v>
      </c>
      <c r="H22" s="21">
        <v>9.9000000000000008E-3</v>
      </c>
      <c r="I22" s="18">
        <v>0.51</v>
      </c>
      <c r="J22" s="60"/>
      <c r="L22" s="22">
        <f t="shared" si="1"/>
        <v>3907.0080000000003</v>
      </c>
      <c r="M22" s="10">
        <f t="shared" si="2"/>
        <v>387.072</v>
      </c>
      <c r="N22" s="10">
        <f t="shared" si="3"/>
        <v>175.63392000000002</v>
      </c>
      <c r="O22" s="10">
        <f t="shared" si="4"/>
        <v>1238.6304</v>
      </c>
      <c r="P22" s="23">
        <f t="shared" si="5"/>
        <v>103.78368</v>
      </c>
      <c r="Q22" s="22">
        <f t="shared" si="6"/>
        <v>279.41759999999999</v>
      </c>
      <c r="R22" s="8">
        <f t="shared" si="7"/>
        <v>8.4401403983591999E-2</v>
      </c>
    </row>
    <row r="23" spans="1:20" ht="15.75" thickBot="1" x14ac:dyDescent="0.3">
      <c r="A23" s="184"/>
      <c r="B23" s="108" t="s">
        <v>124</v>
      </c>
      <c r="C23" s="62" t="s">
        <v>132</v>
      </c>
      <c r="D23" s="63">
        <v>18399</v>
      </c>
      <c r="E23" s="64">
        <v>0.96</v>
      </c>
      <c r="F23" s="65">
        <v>0.4</v>
      </c>
      <c r="G23" s="66">
        <f t="shared" si="10"/>
        <v>6.4000000000000001E-2</v>
      </c>
      <c r="H23" s="67">
        <v>9.7999999999999997E-3</v>
      </c>
      <c r="I23" s="64">
        <v>0.51</v>
      </c>
      <c r="J23" s="68"/>
      <c r="L23" s="25">
        <f t="shared" si="1"/>
        <v>1711.5485760000001</v>
      </c>
      <c r="M23" s="25">
        <f t="shared" si="2"/>
        <v>169.56518400000002</v>
      </c>
      <c r="N23" s="25">
        <f t="shared" si="3"/>
        <v>76.163028479999994</v>
      </c>
      <c r="O23" s="25">
        <f t="shared" si="4"/>
        <v>542.60858880000001</v>
      </c>
      <c r="P23" s="25">
        <f t="shared" si="5"/>
        <v>45.00542592</v>
      </c>
      <c r="Q23" s="25">
        <f t="shared" si="6"/>
        <v>121.1684544</v>
      </c>
      <c r="R23" s="8">
        <f t="shared" si="7"/>
        <v>3.6600370448682709E-2</v>
      </c>
    </row>
    <row r="24" spans="1:20" x14ac:dyDescent="0.25">
      <c r="A24" s="188" t="s">
        <v>176</v>
      </c>
      <c r="B24" s="106" t="s">
        <v>124</v>
      </c>
      <c r="C24" s="69" t="s">
        <v>177</v>
      </c>
      <c r="D24" s="81">
        <v>10495</v>
      </c>
      <c r="E24" s="82">
        <v>0.96</v>
      </c>
      <c r="F24" s="83">
        <v>0.4</v>
      </c>
      <c r="G24" s="84">
        <f>F24/6.25</f>
        <v>6.4000000000000001E-2</v>
      </c>
      <c r="H24" s="83">
        <v>8.0000000000000002E-3</v>
      </c>
      <c r="I24" s="82">
        <v>0.51</v>
      </c>
      <c r="J24" s="85"/>
      <c r="L24" s="22">
        <f t="shared" si="1"/>
        <v>976.28688</v>
      </c>
      <c r="M24" s="10">
        <f t="shared" si="2"/>
        <v>96.721919999999983</v>
      </c>
      <c r="N24" s="10">
        <f t="shared" si="3"/>
        <v>35.464703999999998</v>
      </c>
      <c r="O24" s="10">
        <f t="shared" si="4"/>
        <v>309.51014399999997</v>
      </c>
      <c r="P24" s="23">
        <f t="shared" si="5"/>
        <v>20.956415999999997</v>
      </c>
      <c r="Q24" s="22">
        <f t="shared" si="6"/>
        <v>56.421119999999995</v>
      </c>
      <c r="R24" s="8">
        <f t="shared" si="7"/>
        <v>1.7042669260371294E-2</v>
      </c>
    </row>
    <row r="25" spans="1:20" ht="15.75" thickBot="1" x14ac:dyDescent="0.3">
      <c r="A25" s="189"/>
      <c r="B25" s="108" t="s">
        <v>124</v>
      </c>
      <c r="C25" s="62" t="s">
        <v>174</v>
      </c>
      <c r="D25" s="87">
        <v>32941</v>
      </c>
      <c r="E25" s="88">
        <v>0.96</v>
      </c>
      <c r="F25" s="89">
        <v>0.4</v>
      </c>
      <c r="G25" s="90">
        <f>F25/6.25</f>
        <v>6.4000000000000001E-2</v>
      </c>
      <c r="H25" s="89">
        <v>7.7000000000000002E-3</v>
      </c>
      <c r="I25" s="88">
        <v>0.51</v>
      </c>
      <c r="J25" s="91">
        <v>25233</v>
      </c>
      <c r="L25" s="25">
        <f t="shared" si="1"/>
        <v>3064.3035840000002</v>
      </c>
      <c r="M25" s="25">
        <f t="shared" si="2"/>
        <v>303.58425599999998</v>
      </c>
      <c r="N25" s="25">
        <f>D25*E25*H25*0.44</f>
        <v>107.13994368</v>
      </c>
      <c r="O25" s="25">
        <f>D25*E25*G25*0.48</f>
        <v>971.46961920000001</v>
      </c>
      <c r="P25" s="25">
        <f>D25*E25*H25*0.26</f>
        <v>63.309966720000006</v>
      </c>
      <c r="Q25" s="25">
        <f>N25+P25</f>
        <v>170.44991040000002</v>
      </c>
      <c r="R25" s="8">
        <f t="shared" si="7"/>
        <v>5.1486419418953787E-2</v>
      </c>
    </row>
    <row r="27" spans="1:20" ht="45.75" x14ac:dyDescent="0.3">
      <c r="C27" s="7" t="s">
        <v>156</v>
      </c>
      <c r="D27" s="5">
        <f>SUM(D2:D25)</f>
        <v>4054171</v>
      </c>
      <c r="E27" s="4"/>
      <c r="F27" s="4"/>
      <c r="G27" s="6"/>
      <c r="H27" s="4"/>
      <c r="I27" s="120" t="s">
        <v>157</v>
      </c>
      <c r="J27" s="80">
        <f>SUM(J2:J25)/1000</f>
        <v>3310.58</v>
      </c>
      <c r="L27" s="3">
        <f t="shared" ref="L27:Q27" si="11">SUM(L2:L25)</f>
        <v>377135.20310400001</v>
      </c>
      <c r="M27" s="3">
        <f t="shared" si="11"/>
        <v>37363.239935999991</v>
      </c>
      <c r="N27" s="3">
        <f t="shared" si="11"/>
        <v>14837.94022656</v>
      </c>
      <c r="O27" s="3">
        <f t="shared" si="11"/>
        <v>119562.36779520001</v>
      </c>
      <c r="P27" s="3">
        <f t="shared" si="11"/>
        <v>8767.8737702400031</v>
      </c>
      <c r="Q27" s="3">
        <f t="shared" si="11"/>
        <v>23605.813996800007</v>
      </c>
      <c r="R27" s="49">
        <f>Q27/$J27</f>
        <v>7.1304164215333889</v>
      </c>
      <c r="S27" s="3">
        <f>SUM(S2:S3)</f>
        <v>0</v>
      </c>
      <c r="T27" s="2">
        <f>S27/$J27</f>
        <v>0</v>
      </c>
    </row>
    <row r="30" spans="1:20" x14ac:dyDescent="0.25">
      <c r="D30" s="9"/>
      <c r="E30" s="9"/>
      <c r="Q30" s="92" t="s">
        <v>158</v>
      </c>
      <c r="R30" s="92" t="s">
        <v>178</v>
      </c>
    </row>
    <row r="48" spans="7:8" x14ac:dyDescent="0.25">
      <c r="G48"/>
      <c r="H48" s="1"/>
    </row>
  </sheetData>
  <mergeCells count="2">
    <mergeCell ref="A2:A23"/>
    <mergeCell ref="A24:A25"/>
  </mergeCells>
  <phoneticPr fontId="1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b6dd1b-4037-48d3-9f1e-34c4ae4f10ec" xsi:nil="true"/>
    <lcf76f155ced4ddcb4097134ff3c332f xmlns="2c01e033-d34a-412d-840b-92cfd40fe4b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E066BB9B0E045B4045F46E6DA4FBB" ma:contentTypeVersion="18" ma:contentTypeDescription="Create a new document." ma:contentTypeScope="" ma:versionID="0f41dcdf91fc7d7d121968f512cd3cbe">
  <xsd:schema xmlns:xsd="http://www.w3.org/2001/XMLSchema" xmlns:xs="http://www.w3.org/2001/XMLSchema" xmlns:p="http://schemas.microsoft.com/office/2006/metadata/properties" xmlns:ns2="2c01e033-d34a-412d-840b-92cfd40fe4b5" xmlns:ns3="7db6dd1b-4037-48d3-9f1e-34c4ae4f10ec" targetNamespace="http://schemas.microsoft.com/office/2006/metadata/properties" ma:root="true" ma:fieldsID="21f2357640299a2c99142a8c8960adfe" ns2:_="" ns3:_="">
    <xsd:import namespace="2c01e033-d34a-412d-840b-92cfd40fe4b5"/>
    <xsd:import namespace="7db6dd1b-4037-48d3-9f1e-34c4ae4f1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1e033-d34a-412d-840b-92cfd40fe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797c51-7666-4bce-a03c-ebbf52ba6c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6dd1b-4037-48d3-9f1e-34c4ae4f1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73c8de-52c5-40b3-81b9-a216da1cda62}" ma:internalName="TaxCatchAll" ma:showField="CatchAllData" ma:web="7db6dd1b-4037-48d3-9f1e-34c4ae4f1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1CD1C1-1392-4C72-95F4-E155C6DC8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F90793-CF44-4498-BF9E-F76A42B08746}">
  <ds:schemaRefs>
    <ds:schemaRef ds:uri="http://schemas.microsoft.com/office/2006/metadata/properties"/>
    <ds:schemaRef ds:uri="http://schemas.microsoft.com/office/infopath/2007/PartnerControls"/>
    <ds:schemaRef ds:uri="7db6dd1b-4037-48d3-9f1e-34c4ae4f10ec"/>
    <ds:schemaRef ds:uri="2c01e033-d34a-412d-840b-92cfd40fe4b5"/>
  </ds:schemaRefs>
</ds:datastoreItem>
</file>

<file path=customXml/itemProps3.xml><?xml version="1.0" encoding="utf-8"?>
<ds:datastoreItem xmlns:ds="http://schemas.openxmlformats.org/officeDocument/2006/customXml" ds:itemID="{918634F7-266F-4155-9889-2AD888506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1e033-d34a-412d-840b-92cfd40fe4b5"/>
    <ds:schemaRef ds:uri="7db6dd1b-4037-48d3-9f1e-34c4ae4f1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Útstreymisbókhald Emission 2023</vt:lpstr>
      <vt:lpstr>A.fjordur 2023</vt:lpstr>
      <vt:lpstr>P&amp;T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Silja Baldvinsdóttir</dc:creator>
  <cp:keywords/>
  <dc:description/>
  <cp:lastModifiedBy>Auður Eyberg Helgadóttir - UST</cp:lastModifiedBy>
  <cp:revision/>
  <dcterms:created xsi:type="dcterms:W3CDTF">2022-04-25T12:08:47Z</dcterms:created>
  <dcterms:modified xsi:type="dcterms:W3CDTF">2024-05-24T10:37:16Z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0x010100254E066BB9B0E045B4045F46E6DA4FBB</vt:lpwstr>
  </property>
  <property fmtid="{D5CDD505-2E9C-101B-9397-08002B2CF9AE}" pid="3" name="MediaServiceImageTags">
    <vt:lpwstr/>
  </property>
</Properties>
</file>