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án\Dropbox\Úrgangur\Sorpurðun Vesturlands\"/>
    </mc:Choice>
  </mc:AlternateContent>
  <xr:revisionPtr revIDLastSave="0" documentId="8_{FD9D3F28-3A4F-40A9-83B1-065664266D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3" i="1" l="1"/>
  <c r="Z5" i="1"/>
  <c r="Z34" i="1" s="1"/>
  <c r="Z36" i="1" s="1"/>
  <c r="Z58" i="1"/>
  <c r="Z53" i="1"/>
  <c r="Z65" i="1" s="1"/>
  <c r="Z47" i="1"/>
  <c r="Z71" i="1" s="1"/>
  <c r="Z43" i="1"/>
  <c r="Z42" i="1"/>
  <c r="Z41" i="1"/>
  <c r="Z45" i="1"/>
  <c r="Z69" i="1" s="1"/>
  <c r="Z30" i="1"/>
  <c r="Z56" i="1" s="1"/>
  <c r="Z68" i="1" s="1"/>
  <c r="Z29" i="1"/>
  <c r="Z26" i="1"/>
  <c r="Z40" i="1" s="1"/>
  <c r="Z24" i="1"/>
  <c r="Z21" i="1"/>
  <c r="Z20" i="1"/>
  <c r="Z19" i="1"/>
  <c r="Z17" i="1"/>
  <c r="Z15" i="1"/>
  <c r="Z14" i="1"/>
  <c r="Z46" i="1" s="1"/>
  <c r="Z70" i="1" s="1"/>
  <c r="Z12" i="1"/>
  <c r="Z9" i="1"/>
  <c r="Z6" i="1"/>
  <c r="Q36" i="1"/>
  <c r="Y32" i="1"/>
  <c r="Y5" i="1"/>
  <c r="Z39" i="1" l="1"/>
  <c r="Z54" i="1"/>
  <c r="Z66" i="1" s="1"/>
  <c r="Z51" i="1"/>
  <c r="Z55" i="1"/>
  <c r="Z67" i="1" s="1"/>
  <c r="Z52" i="1"/>
  <c r="Z64" i="1" s="1"/>
  <c r="X32" i="1"/>
  <c r="X5" i="1"/>
  <c r="Z60" i="1" l="1"/>
  <c r="Z63" i="1"/>
  <c r="Z72" i="1" s="1"/>
  <c r="Z48" i="1"/>
  <c r="W32" i="1"/>
  <c r="W5" i="1"/>
  <c r="J34" i="1" l="1"/>
  <c r="K34" i="1"/>
  <c r="L34" i="1"/>
  <c r="M34" i="1"/>
  <c r="N34" i="1"/>
  <c r="O34" i="1"/>
  <c r="P34" i="1"/>
  <c r="Q34" i="1"/>
  <c r="V11" i="1"/>
  <c r="V5" i="1"/>
  <c r="Q46" i="1" l="1"/>
  <c r="S6" i="1"/>
  <c r="T6" i="1" l="1"/>
  <c r="S18" i="1"/>
  <c r="T18" i="1" s="1"/>
  <c r="U18" i="1" s="1"/>
  <c r="V18" i="1" s="1"/>
  <c r="W18" i="1" s="1"/>
  <c r="X18" i="1" s="1"/>
  <c r="S20" i="1"/>
  <c r="T20" i="1" s="1"/>
  <c r="U20" i="1" s="1"/>
  <c r="V20" i="1" s="1"/>
  <c r="W20" i="1" s="1"/>
  <c r="X20" i="1" s="1"/>
  <c r="Y20" i="1" s="1"/>
  <c r="R10" i="1"/>
  <c r="S10" i="1" s="1"/>
  <c r="T10" i="1" s="1"/>
  <c r="Q42" i="1"/>
  <c r="Q43" i="1"/>
  <c r="R13" i="1"/>
  <c r="S13" i="1" s="1"/>
  <c r="T13" i="1" s="1"/>
  <c r="U13" i="1" s="1"/>
  <c r="V13" i="1" s="1"/>
  <c r="W13" i="1" s="1"/>
  <c r="R14" i="1"/>
  <c r="S14" i="1" s="1"/>
  <c r="T14" i="1" s="1"/>
  <c r="U14" i="1" s="1"/>
  <c r="V14" i="1" s="1"/>
  <c r="W14" i="1" s="1"/>
  <c r="X14" i="1" s="1"/>
  <c r="Y14" i="1" s="1"/>
  <c r="R15" i="1"/>
  <c r="S15" i="1" s="1"/>
  <c r="T15" i="1" s="1"/>
  <c r="U15" i="1" s="1"/>
  <c r="V15" i="1" s="1"/>
  <c r="W15" i="1" s="1"/>
  <c r="X15" i="1" s="1"/>
  <c r="Y15" i="1" s="1"/>
  <c r="R17" i="1"/>
  <c r="R19" i="1"/>
  <c r="S19" i="1" s="1"/>
  <c r="T19" i="1" s="1"/>
  <c r="U19" i="1" s="1"/>
  <c r="V19" i="1" s="1"/>
  <c r="W19" i="1" s="1"/>
  <c r="X19" i="1" s="1"/>
  <c r="Y19" i="1" s="1"/>
  <c r="R21" i="1"/>
  <c r="S21" i="1" s="1"/>
  <c r="T21" i="1" s="1"/>
  <c r="U21" i="1" s="1"/>
  <c r="V21" i="1" s="1"/>
  <c r="W21" i="1" s="1"/>
  <c r="X21" i="1" s="1"/>
  <c r="Y21" i="1" s="1"/>
  <c r="S23" i="1"/>
  <c r="Q41" i="1"/>
  <c r="R26" i="1"/>
  <c r="R27" i="1"/>
  <c r="S27" i="1" s="1"/>
  <c r="T27" i="1" s="1"/>
  <c r="U27" i="1" s="1"/>
  <c r="V27" i="1" s="1"/>
  <c r="W27" i="1" s="1"/>
  <c r="R29" i="1"/>
  <c r="S29" i="1" s="1"/>
  <c r="T29" i="1" s="1"/>
  <c r="U29" i="1" s="1"/>
  <c r="V29" i="1" s="1"/>
  <c r="W29" i="1" s="1"/>
  <c r="X29" i="1" s="1"/>
  <c r="Y29" i="1" s="1"/>
  <c r="Q45" i="1"/>
  <c r="Q69" i="1" s="1"/>
  <c r="Q47" i="1"/>
  <c r="Q71" i="1" s="1"/>
  <c r="I46" i="1"/>
  <c r="J46" i="1"/>
  <c r="K46" i="1"/>
  <c r="L46" i="1"/>
  <c r="M46" i="1"/>
  <c r="N46" i="1"/>
  <c r="O46" i="1"/>
  <c r="P46" i="1"/>
  <c r="I39" i="1"/>
  <c r="J39" i="1"/>
  <c r="K39" i="1"/>
  <c r="L39" i="1"/>
  <c r="M39" i="1"/>
  <c r="M63" i="1" s="1"/>
  <c r="N39" i="1"/>
  <c r="O39" i="1"/>
  <c r="P39" i="1"/>
  <c r="J40" i="1"/>
  <c r="K40" i="1"/>
  <c r="L40" i="1"/>
  <c r="M40" i="1"/>
  <c r="N40" i="1"/>
  <c r="O40" i="1"/>
  <c r="P40" i="1"/>
  <c r="J41" i="1"/>
  <c r="K41" i="1"/>
  <c r="L41" i="1"/>
  <c r="M41" i="1"/>
  <c r="N41" i="1"/>
  <c r="O41" i="1"/>
  <c r="P41" i="1"/>
  <c r="J42" i="1"/>
  <c r="K42" i="1"/>
  <c r="L42" i="1"/>
  <c r="M42" i="1"/>
  <c r="N42" i="1"/>
  <c r="O42" i="1"/>
  <c r="P42" i="1"/>
  <c r="J43" i="1"/>
  <c r="K43" i="1"/>
  <c r="L43" i="1"/>
  <c r="M43" i="1"/>
  <c r="N43" i="1"/>
  <c r="O43" i="1"/>
  <c r="P43" i="1"/>
  <c r="J45" i="1"/>
  <c r="J69" i="1" s="1"/>
  <c r="K45" i="1"/>
  <c r="K69" i="1" s="1"/>
  <c r="L45" i="1"/>
  <c r="L69" i="1" s="1"/>
  <c r="M45" i="1"/>
  <c r="N45" i="1"/>
  <c r="N69" i="1" s="1"/>
  <c r="O45" i="1"/>
  <c r="O69" i="1" s="1"/>
  <c r="P45" i="1"/>
  <c r="P69" i="1" s="1"/>
  <c r="J47" i="1"/>
  <c r="J71" i="1" s="1"/>
  <c r="K47" i="1"/>
  <c r="K71" i="1" s="1"/>
  <c r="L47" i="1"/>
  <c r="L71" i="1" s="1"/>
  <c r="M47" i="1"/>
  <c r="N47" i="1"/>
  <c r="N71" i="1" s="1"/>
  <c r="O47" i="1"/>
  <c r="O71" i="1" s="1"/>
  <c r="P47" i="1"/>
  <c r="P71" i="1" s="1"/>
  <c r="J51" i="1"/>
  <c r="K51" i="1"/>
  <c r="L51" i="1"/>
  <c r="L63" i="1" s="1"/>
  <c r="M51" i="1"/>
  <c r="N51" i="1"/>
  <c r="O51" i="1"/>
  <c r="P51" i="1"/>
  <c r="P63" i="1" s="1"/>
  <c r="J52" i="1"/>
  <c r="K52" i="1"/>
  <c r="L52" i="1"/>
  <c r="M52" i="1"/>
  <c r="N52" i="1"/>
  <c r="O52" i="1"/>
  <c r="P52" i="1"/>
  <c r="P64" i="1" s="1"/>
  <c r="J53" i="1"/>
  <c r="K53" i="1"/>
  <c r="L53" i="1"/>
  <c r="M53" i="1"/>
  <c r="N53" i="1"/>
  <c r="O53" i="1"/>
  <c r="P53" i="1"/>
  <c r="J54" i="1"/>
  <c r="K54" i="1"/>
  <c r="L54" i="1"/>
  <c r="M54" i="1"/>
  <c r="N54" i="1"/>
  <c r="N66" i="1" s="1"/>
  <c r="O54" i="1"/>
  <c r="P54" i="1"/>
  <c r="J55" i="1"/>
  <c r="K55" i="1"/>
  <c r="L55" i="1"/>
  <c r="L67" i="1" s="1"/>
  <c r="M55" i="1"/>
  <c r="N55" i="1"/>
  <c r="O55" i="1"/>
  <c r="P55" i="1"/>
  <c r="J56" i="1"/>
  <c r="J68" i="1" s="1"/>
  <c r="K56" i="1"/>
  <c r="K68" i="1" s="1"/>
  <c r="L56" i="1"/>
  <c r="M56" i="1"/>
  <c r="M68" i="1" s="1"/>
  <c r="N56" i="1"/>
  <c r="N68" i="1" s="1"/>
  <c r="O56" i="1"/>
  <c r="O68" i="1" s="1"/>
  <c r="P56" i="1"/>
  <c r="P68" i="1" s="1"/>
  <c r="J58" i="1"/>
  <c r="K58" i="1"/>
  <c r="K70" i="1" s="1"/>
  <c r="L58" i="1"/>
  <c r="M58" i="1"/>
  <c r="N58" i="1"/>
  <c r="N70" i="1" s="1"/>
  <c r="O58" i="1"/>
  <c r="P58" i="1"/>
  <c r="J63" i="1"/>
  <c r="K63" i="1"/>
  <c r="N63" i="1"/>
  <c r="O63" i="1"/>
  <c r="P65" i="1"/>
  <c r="L68" i="1"/>
  <c r="M69" i="1"/>
  <c r="L70" i="1"/>
  <c r="P70" i="1"/>
  <c r="M71" i="1"/>
  <c r="I58" i="1"/>
  <c r="I56" i="1"/>
  <c r="I68" i="1" s="1"/>
  <c r="I55" i="1"/>
  <c r="I54" i="1"/>
  <c r="I53" i="1"/>
  <c r="I52" i="1"/>
  <c r="I51" i="1"/>
  <c r="I47" i="1"/>
  <c r="I71" i="1" s="1"/>
  <c r="I45" i="1"/>
  <c r="I69" i="1" s="1"/>
  <c r="I43" i="1"/>
  <c r="I41" i="1"/>
  <c r="I65" i="1" s="1"/>
  <c r="I40" i="1"/>
  <c r="I64" i="1" s="1"/>
  <c r="I11" i="1"/>
  <c r="I34" i="1" s="1"/>
  <c r="M60" i="1" l="1"/>
  <c r="I67" i="1"/>
  <c r="M64" i="1"/>
  <c r="P67" i="1"/>
  <c r="P72" i="1" s="1"/>
  <c r="N65" i="1"/>
  <c r="P66" i="1"/>
  <c r="L66" i="1"/>
  <c r="N67" i="1"/>
  <c r="L65" i="1"/>
  <c r="O70" i="1"/>
  <c r="M70" i="1"/>
  <c r="I70" i="1"/>
  <c r="I60" i="1"/>
  <c r="J67" i="1"/>
  <c r="O66" i="1"/>
  <c r="M66" i="1"/>
  <c r="K66" i="1"/>
  <c r="J65" i="1"/>
  <c r="O60" i="1"/>
  <c r="K60" i="1"/>
  <c r="O67" i="1"/>
  <c r="M67" i="1"/>
  <c r="K67" i="1"/>
  <c r="J66" i="1"/>
  <c r="O65" i="1"/>
  <c r="M65" i="1"/>
  <c r="K65" i="1"/>
  <c r="N64" i="1"/>
  <c r="L64" i="1"/>
  <c r="L72" i="1" s="1"/>
  <c r="J64" i="1"/>
  <c r="S17" i="1"/>
  <c r="R46" i="1"/>
  <c r="R9" i="1"/>
  <c r="S9" i="1" s="1"/>
  <c r="T9" i="1" s="1"/>
  <c r="W9" i="1" s="1"/>
  <c r="X9" i="1" s="1"/>
  <c r="Y9" i="1" s="1"/>
  <c r="Q39" i="1"/>
  <c r="U6" i="1"/>
  <c r="R24" i="1"/>
  <c r="R41" i="1" s="1"/>
  <c r="I63" i="1"/>
  <c r="P60" i="1"/>
  <c r="N60" i="1"/>
  <c r="J60" i="1"/>
  <c r="I42" i="1"/>
  <c r="I66" i="1" s="1"/>
  <c r="O64" i="1"/>
  <c r="O72" i="1" s="1"/>
  <c r="K64" i="1"/>
  <c r="K72" i="1" s="1"/>
  <c r="L48" i="1"/>
  <c r="D11" i="1"/>
  <c r="D42" i="1" s="1"/>
  <c r="H11" i="1"/>
  <c r="H42" i="1" s="1"/>
  <c r="F11" i="1"/>
  <c r="F42" i="1" s="1"/>
  <c r="L60" i="1"/>
  <c r="P48" i="1"/>
  <c r="N48" i="1"/>
  <c r="O48" i="1"/>
  <c r="Q58" i="1"/>
  <c r="Q55" i="1"/>
  <c r="Q67" i="1" s="1"/>
  <c r="Q53" i="1"/>
  <c r="Q65" i="1" s="1"/>
  <c r="Q51" i="1"/>
  <c r="Q56" i="1"/>
  <c r="Q68" i="1" s="1"/>
  <c r="Q54" i="1"/>
  <c r="Q66" i="1" s="1"/>
  <c r="Q52" i="1"/>
  <c r="Q40" i="1"/>
  <c r="Q70" i="1"/>
  <c r="R30" i="1"/>
  <c r="R12" i="1"/>
  <c r="S26" i="1"/>
  <c r="R40" i="1"/>
  <c r="R42" i="1"/>
  <c r="M48" i="1"/>
  <c r="K48" i="1"/>
  <c r="J70" i="1"/>
  <c r="J48" i="1"/>
  <c r="N72" i="1" l="1"/>
  <c r="M72" i="1"/>
  <c r="S24" i="1"/>
  <c r="S41" i="1" s="1"/>
  <c r="I72" i="1"/>
  <c r="J72" i="1"/>
  <c r="I48" i="1"/>
  <c r="R39" i="1"/>
  <c r="T17" i="1"/>
  <c r="S46" i="1"/>
  <c r="V6" i="1"/>
  <c r="Q48" i="1"/>
  <c r="Q63" i="1"/>
  <c r="S12" i="1"/>
  <c r="R43" i="1"/>
  <c r="R45" i="1"/>
  <c r="R69" i="1" s="1"/>
  <c r="Q64" i="1"/>
  <c r="Q60" i="1"/>
  <c r="G11" i="1"/>
  <c r="G42" i="1" s="1"/>
  <c r="S42" i="1"/>
  <c r="T24" i="1"/>
  <c r="T26" i="1"/>
  <c r="S40" i="1"/>
  <c r="R56" i="1"/>
  <c r="R68" i="1" s="1"/>
  <c r="R54" i="1"/>
  <c r="R66" i="1" s="1"/>
  <c r="R52" i="1"/>
  <c r="R58" i="1"/>
  <c r="R70" i="1" s="1"/>
  <c r="R55" i="1"/>
  <c r="R53" i="1"/>
  <c r="R65" i="1" s="1"/>
  <c r="R51" i="1"/>
  <c r="S30" i="1"/>
  <c r="R47" i="1"/>
  <c r="R71" i="1" s="1"/>
  <c r="S39" i="1"/>
  <c r="R34" i="1"/>
  <c r="H33" i="1"/>
  <c r="H47" i="1" s="1"/>
  <c r="H71" i="1" s="1"/>
  <c r="F33" i="1"/>
  <c r="F47" i="1" s="1"/>
  <c r="F71" i="1" s="1"/>
  <c r="D33" i="1"/>
  <c r="D47" i="1" s="1"/>
  <c r="D71" i="1" s="1"/>
  <c r="D26" i="1"/>
  <c r="D24" i="1"/>
  <c r="D41" i="1" s="1"/>
  <c r="D22" i="1"/>
  <c r="D20" i="1"/>
  <c r="D18" i="1"/>
  <c r="D15" i="1"/>
  <c r="D13" i="1"/>
  <c r="D9" i="1"/>
  <c r="G33" i="1"/>
  <c r="G47" i="1" s="1"/>
  <c r="G71" i="1" s="1"/>
  <c r="E33" i="1"/>
  <c r="E47" i="1" s="1"/>
  <c r="E71" i="1" s="1"/>
  <c r="D27" i="1"/>
  <c r="D25" i="1"/>
  <c r="D23" i="1"/>
  <c r="D21" i="1"/>
  <c r="D19" i="1"/>
  <c r="D17" i="1"/>
  <c r="D14" i="1"/>
  <c r="D12" i="1"/>
  <c r="D43" i="1" s="1"/>
  <c r="D10" i="1"/>
  <c r="D8" i="1"/>
  <c r="H8" i="1"/>
  <c r="H10" i="1"/>
  <c r="H12" i="1"/>
  <c r="H43" i="1" s="1"/>
  <c r="H14" i="1"/>
  <c r="H17" i="1"/>
  <c r="H19" i="1"/>
  <c r="H21" i="1"/>
  <c r="H23" i="1"/>
  <c r="H25" i="1"/>
  <c r="H27" i="1"/>
  <c r="H29" i="1"/>
  <c r="H31" i="1"/>
  <c r="H7" i="1"/>
  <c r="G8" i="1"/>
  <c r="G10" i="1"/>
  <c r="G12" i="1"/>
  <c r="G43" i="1" s="1"/>
  <c r="H9" i="1"/>
  <c r="H13" i="1"/>
  <c r="H15" i="1"/>
  <c r="H18" i="1"/>
  <c r="H20" i="1"/>
  <c r="H22" i="1"/>
  <c r="H24" i="1"/>
  <c r="H41" i="1" s="1"/>
  <c r="H26" i="1"/>
  <c r="H28" i="1"/>
  <c r="H30" i="1"/>
  <c r="H32" i="1"/>
  <c r="H45" i="1" s="1"/>
  <c r="H69" i="1" s="1"/>
  <c r="G7" i="1"/>
  <c r="G9" i="1"/>
  <c r="G13" i="1"/>
  <c r="G15" i="1"/>
  <c r="G18" i="1"/>
  <c r="G20" i="1"/>
  <c r="G22" i="1"/>
  <c r="G24" i="1"/>
  <c r="G41" i="1" s="1"/>
  <c r="G26" i="1"/>
  <c r="G28" i="1"/>
  <c r="G30" i="1"/>
  <c r="G32" i="1"/>
  <c r="G45" i="1" s="1"/>
  <c r="G69" i="1" s="1"/>
  <c r="F9" i="1"/>
  <c r="F13" i="1"/>
  <c r="F15" i="1"/>
  <c r="F18" i="1"/>
  <c r="F20" i="1"/>
  <c r="F22" i="1"/>
  <c r="F24" i="1"/>
  <c r="F41" i="1" s="1"/>
  <c r="F26" i="1"/>
  <c r="F28" i="1"/>
  <c r="F30" i="1"/>
  <c r="F32" i="1"/>
  <c r="F45" i="1" s="1"/>
  <c r="F69" i="1" s="1"/>
  <c r="E8" i="1"/>
  <c r="E10" i="1"/>
  <c r="E12" i="1"/>
  <c r="E43" i="1" s="1"/>
  <c r="E14" i="1"/>
  <c r="E17" i="1"/>
  <c r="E19" i="1"/>
  <c r="E21" i="1"/>
  <c r="E23" i="1"/>
  <c r="E25" i="1"/>
  <c r="E27" i="1"/>
  <c r="E29" i="1"/>
  <c r="E31" i="1"/>
  <c r="E7" i="1"/>
  <c r="D28" i="1"/>
  <c r="D30" i="1"/>
  <c r="D32" i="1"/>
  <c r="D45" i="1" s="1"/>
  <c r="D69" i="1" s="1"/>
  <c r="G14" i="1"/>
  <c r="G19" i="1"/>
  <c r="G23" i="1"/>
  <c r="G27" i="1"/>
  <c r="G31" i="1"/>
  <c r="F10" i="1"/>
  <c r="F14" i="1"/>
  <c r="F19" i="1"/>
  <c r="F23" i="1"/>
  <c r="F27" i="1"/>
  <c r="F31" i="1"/>
  <c r="E9" i="1"/>
  <c r="E13" i="1"/>
  <c r="E18" i="1"/>
  <c r="E22" i="1"/>
  <c r="E26" i="1"/>
  <c r="E30" i="1"/>
  <c r="D31" i="1"/>
  <c r="G17" i="1"/>
  <c r="G21" i="1"/>
  <c r="G25" i="1"/>
  <c r="G29" i="1"/>
  <c r="F8" i="1"/>
  <c r="F12" i="1"/>
  <c r="F43" i="1" s="1"/>
  <c r="F17" i="1"/>
  <c r="F21" i="1"/>
  <c r="F25" i="1"/>
  <c r="F29" i="1"/>
  <c r="F7" i="1"/>
  <c r="E15" i="1"/>
  <c r="E20" i="1"/>
  <c r="E24" i="1"/>
  <c r="E41" i="1" s="1"/>
  <c r="E28" i="1"/>
  <c r="E32" i="1"/>
  <c r="E45" i="1" s="1"/>
  <c r="E69" i="1" s="1"/>
  <c r="D29" i="1"/>
  <c r="D7" i="1"/>
  <c r="E11" i="1"/>
  <c r="E42" i="1" s="1"/>
  <c r="D34" i="1" l="1"/>
  <c r="H34" i="1"/>
  <c r="G34" i="1"/>
  <c r="F34" i="1"/>
  <c r="E34" i="1"/>
  <c r="E40" i="1"/>
  <c r="H40" i="1"/>
  <c r="D39" i="1"/>
  <c r="U17" i="1"/>
  <c r="T46" i="1"/>
  <c r="W6" i="1"/>
  <c r="Q72" i="1"/>
  <c r="D46" i="1"/>
  <c r="E51" i="1"/>
  <c r="G51" i="1"/>
  <c r="G52" i="1"/>
  <c r="G56" i="1"/>
  <c r="G68" i="1" s="1"/>
  <c r="G54" i="1"/>
  <c r="G66" i="1" s="1"/>
  <c r="G55" i="1"/>
  <c r="G67" i="1" s="1"/>
  <c r="G58" i="1"/>
  <c r="G53" i="1"/>
  <c r="G40" i="1"/>
  <c r="G46" i="1"/>
  <c r="H52" i="1"/>
  <c r="H55" i="1"/>
  <c r="H67" i="1" s="1"/>
  <c r="H53" i="1"/>
  <c r="H65" i="1" s="1"/>
  <c r="H58" i="1"/>
  <c r="H51" i="1"/>
  <c r="H54" i="1"/>
  <c r="H56" i="1"/>
  <c r="H68" i="1" s="1"/>
  <c r="S47" i="1"/>
  <c r="S71" i="1" s="1"/>
  <c r="T30" i="1"/>
  <c r="S58" i="1"/>
  <c r="S70" i="1" s="1"/>
  <c r="S55" i="1"/>
  <c r="S53" i="1"/>
  <c r="S65" i="1" s="1"/>
  <c r="S51" i="1"/>
  <c r="S56" i="1"/>
  <c r="S68" i="1" s="1"/>
  <c r="S54" i="1"/>
  <c r="S52" i="1"/>
  <c r="S64" i="1" s="1"/>
  <c r="S66" i="1"/>
  <c r="S45" i="1"/>
  <c r="S69" i="1" s="1"/>
  <c r="R67" i="1"/>
  <c r="F46" i="1"/>
  <c r="F39" i="1"/>
  <c r="E52" i="1"/>
  <c r="E64" i="1" s="1"/>
  <c r="E56" i="1"/>
  <c r="E68" i="1" s="1"/>
  <c r="E54" i="1"/>
  <c r="E66" i="1" s="1"/>
  <c r="E58" i="1"/>
  <c r="E53" i="1"/>
  <c r="E65" i="1" s="1"/>
  <c r="E55" i="1"/>
  <c r="E67" i="1" s="1"/>
  <c r="D52" i="1"/>
  <c r="D51" i="1"/>
  <c r="D55" i="1"/>
  <c r="D67" i="1" s="1"/>
  <c r="D53" i="1"/>
  <c r="D65" i="1" s="1"/>
  <c r="D58" i="1"/>
  <c r="D54" i="1"/>
  <c r="D66" i="1" s="1"/>
  <c r="D56" i="1"/>
  <c r="D68" i="1" s="1"/>
  <c r="E46" i="1"/>
  <c r="E39" i="1"/>
  <c r="F52" i="1"/>
  <c r="F53" i="1"/>
  <c r="F65" i="1" s="1"/>
  <c r="F58" i="1"/>
  <c r="F51" i="1"/>
  <c r="F55" i="1"/>
  <c r="F67" i="1" s="1"/>
  <c r="F56" i="1"/>
  <c r="F68" i="1" s="1"/>
  <c r="F54" i="1"/>
  <c r="F40" i="1"/>
  <c r="G39" i="1"/>
  <c r="H46" i="1"/>
  <c r="H39" i="1"/>
  <c r="D40" i="1"/>
  <c r="R63" i="1"/>
  <c r="R48" i="1"/>
  <c r="T39" i="1"/>
  <c r="S34" i="1"/>
  <c r="R60" i="1"/>
  <c r="R64" i="1"/>
  <c r="U26" i="1"/>
  <c r="T40" i="1"/>
  <c r="U24" i="1"/>
  <c r="T41" i="1"/>
  <c r="T42" i="1"/>
  <c r="T12" i="1"/>
  <c r="S43" i="1"/>
  <c r="H64" i="1" l="1"/>
  <c r="G64" i="1"/>
  <c r="F64" i="1"/>
  <c r="H70" i="1"/>
  <c r="V17" i="1"/>
  <c r="U46" i="1"/>
  <c r="X6" i="1"/>
  <c r="E70" i="1"/>
  <c r="U12" i="1"/>
  <c r="T43" i="1"/>
  <c r="U42" i="1"/>
  <c r="V24" i="1"/>
  <c r="U41" i="1"/>
  <c r="V26" i="1"/>
  <c r="U40" i="1"/>
  <c r="S48" i="1"/>
  <c r="S63" i="1"/>
  <c r="D64" i="1"/>
  <c r="D48" i="1"/>
  <c r="G63" i="1"/>
  <c r="G48" i="1"/>
  <c r="F60" i="1"/>
  <c r="F66" i="1"/>
  <c r="S60" i="1"/>
  <c r="S67" i="1"/>
  <c r="U30" i="1"/>
  <c r="T56" i="1"/>
  <c r="T68" i="1" s="1"/>
  <c r="T54" i="1"/>
  <c r="T66" i="1" s="1"/>
  <c r="T52" i="1"/>
  <c r="T64" i="1" s="1"/>
  <c r="T58" i="1"/>
  <c r="T70" i="1" s="1"/>
  <c r="T55" i="1"/>
  <c r="T53" i="1"/>
  <c r="T65" i="1" s="1"/>
  <c r="T51" i="1"/>
  <c r="T47" i="1"/>
  <c r="T71" i="1" s="1"/>
  <c r="H60" i="1"/>
  <c r="H66" i="1"/>
  <c r="G70" i="1"/>
  <c r="D36" i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U39" i="1"/>
  <c r="T34" i="1"/>
  <c r="R72" i="1"/>
  <c r="H63" i="1"/>
  <c r="H48" i="1"/>
  <c r="E63" i="1"/>
  <c r="E48" i="1"/>
  <c r="D60" i="1"/>
  <c r="F48" i="1"/>
  <c r="F63" i="1"/>
  <c r="F70" i="1"/>
  <c r="T45" i="1"/>
  <c r="T69" i="1" s="1"/>
  <c r="D63" i="1"/>
  <c r="G60" i="1"/>
  <c r="G65" i="1"/>
  <c r="E60" i="1"/>
  <c r="D70" i="1"/>
  <c r="R36" i="1" l="1"/>
  <c r="S36" i="1" s="1"/>
  <c r="T36" i="1" s="1"/>
  <c r="E72" i="1"/>
  <c r="G72" i="1"/>
  <c r="W17" i="1"/>
  <c r="V46" i="1"/>
  <c r="Y6" i="1"/>
  <c r="T60" i="1"/>
  <c r="D72" i="1"/>
  <c r="U45" i="1"/>
  <c r="U69" i="1" s="1"/>
  <c r="T63" i="1"/>
  <c r="T48" i="1"/>
  <c r="V39" i="1"/>
  <c r="U34" i="1"/>
  <c r="H72" i="1"/>
  <c r="F72" i="1"/>
  <c r="S72" i="1"/>
  <c r="T67" i="1"/>
  <c r="U47" i="1"/>
  <c r="U71" i="1" s="1"/>
  <c r="V30" i="1"/>
  <c r="U58" i="1"/>
  <c r="U70" i="1" s="1"/>
  <c r="U55" i="1"/>
  <c r="U53" i="1"/>
  <c r="U65" i="1" s="1"/>
  <c r="U51" i="1"/>
  <c r="U56" i="1"/>
  <c r="U68" i="1" s="1"/>
  <c r="U54" i="1"/>
  <c r="U66" i="1" s="1"/>
  <c r="U52" i="1"/>
  <c r="U64" i="1" s="1"/>
  <c r="W26" i="1"/>
  <c r="V40" i="1"/>
  <c r="W24" i="1"/>
  <c r="V41" i="1"/>
  <c r="V42" i="1"/>
  <c r="W7" i="1"/>
  <c r="V12" i="1"/>
  <c r="U43" i="1"/>
  <c r="X17" i="1" l="1"/>
  <c r="W46" i="1"/>
  <c r="U67" i="1"/>
  <c r="U36" i="1"/>
  <c r="U60" i="1"/>
  <c r="X7" i="1"/>
  <c r="W39" i="1"/>
  <c r="V34" i="1"/>
  <c r="T72" i="1"/>
  <c r="V45" i="1"/>
  <c r="V69" i="1" s="1"/>
  <c r="W12" i="1"/>
  <c r="V43" i="1"/>
  <c r="W42" i="1"/>
  <c r="X24" i="1"/>
  <c r="W41" i="1"/>
  <c r="X26" i="1"/>
  <c r="W40" i="1"/>
  <c r="W30" i="1"/>
  <c r="V56" i="1"/>
  <c r="V68" i="1" s="1"/>
  <c r="V54" i="1"/>
  <c r="V66" i="1" s="1"/>
  <c r="V52" i="1"/>
  <c r="V58" i="1"/>
  <c r="V70" i="1" s="1"/>
  <c r="V55" i="1"/>
  <c r="V53" i="1"/>
  <c r="V65" i="1" s="1"/>
  <c r="V51" i="1"/>
  <c r="V47" i="1"/>
  <c r="V71" i="1" s="1"/>
  <c r="U48" i="1"/>
  <c r="U63" i="1"/>
  <c r="U72" i="1" l="1"/>
  <c r="Y17" i="1"/>
  <c r="X46" i="1"/>
  <c r="V36" i="1"/>
  <c r="V60" i="1"/>
  <c r="V67" i="1"/>
  <c r="W47" i="1"/>
  <c r="W71" i="1" s="1"/>
  <c r="X30" i="1"/>
  <c r="W58" i="1"/>
  <c r="W70" i="1" s="1"/>
  <c r="W55" i="1"/>
  <c r="W53" i="1"/>
  <c r="W65" i="1" s="1"/>
  <c r="W51" i="1"/>
  <c r="W56" i="1"/>
  <c r="W68" i="1" s="1"/>
  <c r="W54" i="1"/>
  <c r="W66" i="1" s="1"/>
  <c r="W52" i="1"/>
  <c r="W64" i="1" s="1"/>
  <c r="Y26" i="1"/>
  <c r="Y40" i="1" s="1"/>
  <c r="X40" i="1"/>
  <c r="Y24" i="1"/>
  <c r="Y41" i="1" s="1"/>
  <c r="X41" i="1"/>
  <c r="Y42" i="1"/>
  <c r="X42" i="1"/>
  <c r="X12" i="1"/>
  <c r="W43" i="1"/>
  <c r="W45" i="1"/>
  <c r="W69" i="1" s="1"/>
  <c r="V63" i="1"/>
  <c r="V48" i="1"/>
  <c r="X39" i="1"/>
  <c r="W34" i="1"/>
  <c r="V64" i="1"/>
  <c r="Y46" i="1" l="1"/>
  <c r="W67" i="1"/>
  <c r="W36" i="1"/>
  <c r="Y39" i="1"/>
  <c r="X34" i="1"/>
  <c r="Y45" i="1"/>
  <c r="Y69" i="1" s="1"/>
  <c r="X45" i="1"/>
  <c r="X69" i="1" s="1"/>
  <c r="Y12" i="1"/>
  <c r="Y43" i="1" s="1"/>
  <c r="X43" i="1"/>
  <c r="W60" i="1"/>
  <c r="Y30" i="1"/>
  <c r="X56" i="1"/>
  <c r="X68" i="1" s="1"/>
  <c r="X54" i="1"/>
  <c r="X66" i="1" s="1"/>
  <c r="X52" i="1"/>
  <c r="X64" i="1" s="1"/>
  <c r="X58" i="1"/>
  <c r="X70" i="1" s="1"/>
  <c r="X55" i="1"/>
  <c r="X53" i="1"/>
  <c r="X51" i="1"/>
  <c r="V72" i="1"/>
  <c r="W63" i="1"/>
  <c r="W48" i="1"/>
  <c r="X65" i="1"/>
  <c r="Y47" i="1"/>
  <c r="Y71" i="1" s="1"/>
  <c r="X47" i="1"/>
  <c r="X71" i="1" s="1"/>
  <c r="X36" i="1" l="1"/>
  <c r="W72" i="1"/>
  <c r="X60" i="1"/>
  <c r="X67" i="1"/>
  <c r="X63" i="1"/>
  <c r="X48" i="1"/>
  <c r="Y34" i="1"/>
  <c r="Y58" i="1"/>
  <c r="Y70" i="1" s="1"/>
  <c r="Y55" i="1"/>
  <c r="Y67" i="1" s="1"/>
  <c r="Y53" i="1"/>
  <c r="Y65" i="1" s="1"/>
  <c r="Y51" i="1"/>
  <c r="Y56" i="1"/>
  <c r="Y68" i="1" s="1"/>
  <c r="Y54" i="1"/>
  <c r="Y66" i="1" s="1"/>
  <c r="Y52" i="1"/>
  <c r="Y64" i="1" s="1"/>
  <c r="Y36" i="1" l="1"/>
  <c r="Y60" i="1"/>
  <c r="Y48" i="1"/>
  <c r="Y63" i="1"/>
  <c r="Y72" i="1" s="1"/>
  <c r="X72" i="1"/>
</calcChain>
</file>

<file path=xl/sharedStrings.xml><?xml version="1.0" encoding="utf-8"?>
<sst xmlns="http://schemas.openxmlformats.org/spreadsheetml/2006/main" count="127" uniqueCount="79">
  <si>
    <t>Úrgangsflokkar</t>
  </si>
  <si>
    <t>02 01 02</t>
  </si>
  <si>
    <t>02 01 99</t>
  </si>
  <si>
    <t>02 02 02</t>
  </si>
  <si>
    <t>02 02 99</t>
  </si>
  <si>
    <t>03 01 03</t>
  </si>
  <si>
    <t>17 00 00</t>
  </si>
  <si>
    <t>17 02 00</t>
  </si>
  <si>
    <t>17 06 00</t>
  </si>
  <si>
    <t>17 06 01</t>
  </si>
  <si>
    <t>20 01 01</t>
  </si>
  <si>
    <t>20 01 99</t>
  </si>
  <si>
    <t>20 02 01</t>
  </si>
  <si>
    <t>20 03 00</t>
  </si>
  <si>
    <t>20 03 01</t>
  </si>
  <si>
    <t>20 03 04</t>
  </si>
  <si>
    <t>02 02 00</t>
  </si>
  <si>
    <t>Dýrahræ og sláturúrgangur</t>
  </si>
  <si>
    <t>Veiðarfæri</t>
  </si>
  <si>
    <t>Fiskúrgangur</t>
  </si>
  <si>
    <t>Skel frá fisk- og rækjuvinnslu</t>
  </si>
  <si>
    <t>Ónýtt timbur / timburkurl</t>
  </si>
  <si>
    <t>Landbúnaðarplast</t>
  </si>
  <si>
    <t>Steinsteypa, leir, gifs o.fl.</t>
  </si>
  <si>
    <t>Viður, gler og plast</t>
  </si>
  <si>
    <t>Asbest</t>
  </si>
  <si>
    <t>Pappír og pappi</t>
  </si>
  <si>
    <t>Húsgögn o.fl.</t>
  </si>
  <si>
    <t>Garðaúrgangur</t>
  </si>
  <si>
    <t>Annar úrgangur frá sveitarfél.</t>
  </si>
  <si>
    <t>Blandaður úrgangur frá sv.fél.</t>
  </si>
  <si>
    <t>Eðja frá rotþróm</t>
  </si>
  <si>
    <t>FOOD</t>
  </si>
  <si>
    <t>INERT</t>
  </si>
  <si>
    <t>WOOD</t>
  </si>
  <si>
    <t>PAPER</t>
  </si>
  <si>
    <t>GARDEN</t>
  </si>
  <si>
    <t>MSW</t>
  </si>
  <si>
    <t>SLUDGE</t>
  </si>
  <si>
    <t>TEXTILE</t>
  </si>
  <si>
    <t>NAPPIES</t>
  </si>
  <si>
    <t>INDUSTRI</t>
  </si>
  <si>
    <t>15 01 02</t>
  </si>
  <si>
    <t>Hjólbarðar</t>
  </si>
  <si>
    <t>16 01 03</t>
  </si>
  <si>
    <t>17 01 01</t>
  </si>
  <si>
    <t>Steinsteypa</t>
  </si>
  <si>
    <t>17 02.03</t>
  </si>
  <si>
    <t>Flísar og leir</t>
  </si>
  <si>
    <t>20 01 08</t>
  </si>
  <si>
    <t>Lífrænn úrgangur - mötuneyti</t>
  </si>
  <si>
    <t>20 03 07</t>
  </si>
  <si>
    <t>Blandaður úrgangur frá fyrirt.</t>
  </si>
  <si>
    <t>04 01 00</t>
  </si>
  <si>
    <t>Úrgangur frá leður- og skinnaiðn</t>
  </si>
  <si>
    <t>17 02 02</t>
  </si>
  <si>
    <t>Gler frá byggingarstarfsemi</t>
  </si>
  <si>
    <t>20 01 07</t>
  </si>
  <si>
    <t>Úrgangur fr nýtingu skóga</t>
  </si>
  <si>
    <t>20 01 02</t>
  </si>
  <si>
    <t>Gler</t>
  </si>
  <si>
    <t>ÁN MSW</t>
  </si>
  <si>
    <t>Einangrun og bygg.efni m. asbest</t>
  </si>
  <si>
    <t>Úrgangur frá vinnslu kjöts og fisks</t>
  </si>
  <si>
    <t>17 07 01</t>
  </si>
  <si>
    <t>Úrgangur frá blandaðri bygg.starf.</t>
  </si>
  <si>
    <t>Samtals</t>
  </si>
  <si>
    <t>Samtals án sláturúrgangs</t>
  </si>
  <si>
    <t>Samtals frá upphafi</t>
  </si>
  <si>
    <t>Urðun í Fíflholtum frá upphafi (kg)</t>
  </si>
  <si>
    <t>Skipting heimilisúrgangs (MSW)</t>
  </si>
  <si>
    <t>Samtölur flokka skv. IPPC-líkani</t>
  </si>
  <si>
    <t>SAMTALS</t>
  </si>
  <si>
    <t>(Gráar tölur áætlaðar)</t>
  </si>
  <si>
    <t>IPPC fl.</t>
  </si>
  <si>
    <t>02 01 06</t>
  </si>
  <si>
    <t>Húsdýraskítur</t>
  </si>
  <si>
    <t>17 01 00</t>
  </si>
  <si>
    <t>Steinsteypa, múrsteinar og flísar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</si>
</sst>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2" fillId="0" borderId="4" xfId="0" applyFont="1" applyBorder="1"/>
    <xf numFmtId="3" fontId="2" fillId="0" borderId="0" xfId="0" applyNumberFormat="1" applyFont="1"/>
    <xf numFmtId="0" fontId="0" fillId="0" borderId="1" xfId="0" applyFill="1" applyBorder="1"/>
    <xf numFmtId="3" fontId="2" fillId="0" borderId="4" xfId="0" applyNumberFormat="1" applyFont="1" applyBorder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4" fillId="0" borderId="4" xfId="0" applyNumberFormat="1" applyFont="1" applyBorder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6" fillId="0" borderId="0" xfId="0" applyNumberFormat="1" applyFont="1"/>
    <xf numFmtId="9" fontId="2" fillId="0" borderId="0" xfId="0" applyNumberFormat="1" applyFont="1"/>
    <xf numFmtId="0" fontId="8" fillId="0" borderId="0" xfId="0" applyFont="1"/>
    <xf numFmtId="3" fontId="5" fillId="0" borderId="4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1" xfId="0" applyFont="1" applyFill="1" applyBorder="1"/>
    <xf numFmtId="0" fontId="0" fillId="0" borderId="2" xfId="0" applyFill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7" fillId="0" borderId="5" xfId="0" applyNumberFormat="1" applyFont="1" applyBorder="1"/>
    <xf numFmtId="3" fontId="4" fillId="0" borderId="5" xfId="0" applyNumberFormat="1" applyFont="1" applyBorder="1"/>
    <xf numFmtId="3" fontId="5" fillId="0" borderId="0" xfId="0" applyNumberFormat="1" applyFont="1" applyFill="1"/>
    <xf numFmtId="3" fontId="5" fillId="0" borderId="4" xfId="0" applyNumberFormat="1" applyFont="1" applyFill="1" applyBorder="1"/>
    <xf numFmtId="3" fontId="7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5"/>
  <sheetViews>
    <sheetView tabSelected="1" topLeftCell="A25" workbookViewId="0">
      <selection activeCell="Z23" sqref="Z23"/>
    </sheetView>
  </sheetViews>
  <sheetFormatPr defaultRowHeight="15" x14ac:dyDescent="0.25"/>
  <cols>
    <col min="1" max="1" width="7" customWidth="1"/>
    <col min="2" max="2" width="23.140625" customWidth="1"/>
    <col min="3" max="3" width="6.5703125" bestFit="1" customWidth="1"/>
    <col min="4" max="5" width="8.140625" customWidth="1"/>
    <col min="6" max="13" width="8.42578125" customWidth="1"/>
    <col min="14" max="21" width="9.85546875" customWidth="1"/>
    <col min="22" max="22" width="9.85546875" style="25" customWidth="1"/>
    <col min="23" max="26" width="9.85546875" customWidth="1"/>
  </cols>
  <sheetData>
    <row r="1" spans="1:30" s="1" customFormat="1" ht="21" x14ac:dyDescent="0.35">
      <c r="A1" s="1" t="s">
        <v>69</v>
      </c>
      <c r="V1" s="24"/>
    </row>
    <row r="2" spans="1:30" x14ac:dyDescent="0.25">
      <c r="A2" s="22" t="s">
        <v>73</v>
      </c>
    </row>
    <row r="4" spans="1:30" x14ac:dyDescent="0.25">
      <c r="A4" s="3" t="s">
        <v>0</v>
      </c>
      <c r="B4" s="4"/>
      <c r="C4" s="5" t="s">
        <v>74</v>
      </c>
      <c r="D4" s="5">
        <v>1999</v>
      </c>
      <c r="E4" s="5">
        <v>2000</v>
      </c>
      <c r="F4" s="5">
        <v>2001</v>
      </c>
      <c r="G4" s="8">
        <v>2002</v>
      </c>
      <c r="H4" s="8">
        <v>2003</v>
      </c>
      <c r="I4" s="8">
        <v>2004</v>
      </c>
      <c r="J4" s="8">
        <v>2005</v>
      </c>
      <c r="K4" s="8">
        <v>2006</v>
      </c>
      <c r="L4" s="8">
        <v>2007</v>
      </c>
      <c r="M4" s="8">
        <v>2008</v>
      </c>
      <c r="N4" s="8">
        <v>2009</v>
      </c>
      <c r="O4" s="8">
        <v>2010</v>
      </c>
      <c r="P4" s="8">
        <v>2011</v>
      </c>
      <c r="Q4" s="27">
        <v>2012</v>
      </c>
      <c r="R4" s="8">
        <v>2013</v>
      </c>
      <c r="S4" s="8">
        <v>2014</v>
      </c>
      <c r="T4" s="8">
        <v>2015</v>
      </c>
      <c r="U4" s="8">
        <v>2016</v>
      </c>
      <c r="V4" s="26">
        <v>2017</v>
      </c>
      <c r="W4" s="8">
        <v>2018</v>
      </c>
      <c r="X4" s="8">
        <v>2019</v>
      </c>
      <c r="Y4" s="8">
        <v>2020</v>
      </c>
      <c r="Z4" s="8">
        <v>2021</v>
      </c>
    </row>
    <row r="5" spans="1:30" s="2" customFormat="1" ht="11.25" x14ac:dyDescent="0.2">
      <c r="A5" s="2" t="s">
        <v>1</v>
      </c>
      <c r="B5" s="2" t="s">
        <v>17</v>
      </c>
      <c r="C5" s="2" t="s">
        <v>32</v>
      </c>
      <c r="D5" s="7"/>
      <c r="E5" s="7">
        <v>883628</v>
      </c>
      <c r="F5" s="7">
        <v>623143</v>
      </c>
      <c r="G5" s="7">
        <v>407070</v>
      </c>
      <c r="H5" s="7">
        <v>203000</v>
      </c>
      <c r="I5" s="7">
        <v>16480</v>
      </c>
      <c r="J5" s="7">
        <v>4840</v>
      </c>
      <c r="K5" s="7">
        <v>10520</v>
      </c>
      <c r="L5" s="7">
        <v>42500</v>
      </c>
      <c r="M5" s="7">
        <v>119180</v>
      </c>
      <c r="N5" s="7">
        <v>86220</v>
      </c>
      <c r="O5" s="7">
        <v>445520</v>
      </c>
      <c r="P5" s="7">
        <v>233270</v>
      </c>
      <c r="Q5" s="16">
        <v>95420</v>
      </c>
      <c r="R5" s="28">
        <v>79420</v>
      </c>
      <c r="S5" s="16">
        <v>69580</v>
      </c>
      <c r="T5" s="16">
        <v>144280</v>
      </c>
      <c r="U5" s="16">
        <v>115200</v>
      </c>
      <c r="V5" s="16">
        <f>206660+133260</f>
        <v>339920</v>
      </c>
      <c r="W5" s="16">
        <f>57240+184760</f>
        <v>242000</v>
      </c>
      <c r="X5" s="16">
        <f>9560+1247960</f>
        <v>1257520</v>
      </c>
      <c r="Y5" s="16">
        <f>38860+933840</f>
        <v>972700</v>
      </c>
      <c r="Z5" s="16">
        <f>12420+500280</f>
        <v>512700</v>
      </c>
      <c r="AA5" s="7"/>
      <c r="AB5" s="7"/>
      <c r="AC5" s="7"/>
      <c r="AD5" s="7"/>
    </row>
    <row r="6" spans="1:30" s="2" customFormat="1" ht="11.25" x14ac:dyDescent="0.2">
      <c r="A6" s="2" t="s">
        <v>75</v>
      </c>
      <c r="B6" s="2" t="s">
        <v>76</v>
      </c>
      <c r="C6" s="2" t="s">
        <v>32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6">
        <v>4500</v>
      </c>
      <c r="R6" s="28">
        <v>0</v>
      </c>
      <c r="S6" s="16">
        <f t="shared" ref="S6" si="0">R6</f>
        <v>0</v>
      </c>
      <c r="T6" s="16">
        <f t="shared" ref="T6" si="1">S6</f>
        <v>0</v>
      </c>
      <c r="U6" s="16">
        <f t="shared" ref="U6" si="2">T6</f>
        <v>0</v>
      </c>
      <c r="V6" s="16">
        <f t="shared" ref="V6" si="3">U6</f>
        <v>0</v>
      </c>
      <c r="W6" s="16">
        <f t="shared" ref="W6" si="4">V6</f>
        <v>0</v>
      </c>
      <c r="X6" s="16">
        <f t="shared" ref="X6" si="5">W6</f>
        <v>0</v>
      </c>
      <c r="Y6" s="16">
        <f t="shared" ref="Y6:Z6" si="6">X6</f>
        <v>0</v>
      </c>
      <c r="Z6" s="16">
        <f t="shared" si="6"/>
        <v>0</v>
      </c>
      <c r="AA6" s="7"/>
      <c r="AB6" s="7"/>
      <c r="AC6" s="7"/>
      <c r="AD6" s="7"/>
    </row>
    <row r="7" spans="1:30" s="2" customFormat="1" ht="11.25" x14ac:dyDescent="0.2">
      <c r="A7" s="2" t="s">
        <v>2</v>
      </c>
      <c r="B7" s="2" t="s">
        <v>18</v>
      </c>
      <c r="C7" s="2" t="s">
        <v>33</v>
      </c>
      <c r="D7" s="13">
        <f t="shared" ref="D7:D15" si="7">$D$35*I7/($I$34-$I$5)</f>
        <v>1777.8638414728166</v>
      </c>
      <c r="E7" s="13">
        <f t="shared" ref="E7:E15" si="8">$E$35*I7/($I$34-$I$5)</f>
        <v>28382.634175632051</v>
      </c>
      <c r="F7" s="13">
        <f t="shared" ref="F7:F15" si="9">$F$35*I7/($I$34-$I$5)</f>
        <v>36680.683236887642</v>
      </c>
      <c r="G7" s="13">
        <f t="shared" ref="G7:G15" si="10">$G$35*I7/($I$34-$I$5)</f>
        <v>40939.014539055403</v>
      </c>
      <c r="H7" s="13">
        <f t="shared" ref="H7:H15" si="11">$H$35*I7/($I$34-$I$5)</f>
        <v>40776.777650597644</v>
      </c>
      <c r="I7" s="7">
        <v>56140</v>
      </c>
      <c r="J7" s="7">
        <v>55740</v>
      </c>
      <c r="K7" s="7">
        <v>37460</v>
      </c>
      <c r="L7" s="7"/>
      <c r="M7" s="7"/>
      <c r="N7" s="7">
        <v>17020</v>
      </c>
      <c r="O7" s="7">
        <v>15680</v>
      </c>
      <c r="P7" s="7">
        <v>44720</v>
      </c>
      <c r="Q7" s="16">
        <v>60820</v>
      </c>
      <c r="R7" s="28">
        <v>67440</v>
      </c>
      <c r="S7" s="16">
        <v>48680</v>
      </c>
      <c r="T7" s="16">
        <v>92500</v>
      </c>
      <c r="U7" s="16">
        <v>97440</v>
      </c>
      <c r="V7" s="16">
        <v>0</v>
      </c>
      <c r="W7" s="16">
        <f t="shared" ref="R7:Z30" si="12">V7</f>
        <v>0</v>
      </c>
      <c r="X7" s="16">
        <f t="shared" si="12"/>
        <v>0</v>
      </c>
      <c r="Y7" s="16">
        <v>204040</v>
      </c>
      <c r="Z7" s="16">
        <v>245810</v>
      </c>
      <c r="AA7" s="7"/>
      <c r="AB7" s="7"/>
      <c r="AC7" s="7"/>
      <c r="AD7" s="7"/>
    </row>
    <row r="8" spans="1:30" s="2" customFormat="1" ht="11.25" x14ac:dyDescent="0.2">
      <c r="A8" s="2" t="s">
        <v>16</v>
      </c>
      <c r="B8" s="2" t="s">
        <v>63</v>
      </c>
      <c r="C8" s="2" t="s">
        <v>32</v>
      </c>
      <c r="D8" s="13">
        <f t="shared" si="7"/>
        <v>0</v>
      </c>
      <c r="E8" s="13">
        <f t="shared" si="8"/>
        <v>0</v>
      </c>
      <c r="F8" s="13">
        <f t="shared" si="9"/>
        <v>0</v>
      </c>
      <c r="G8" s="13">
        <f t="shared" si="10"/>
        <v>0</v>
      </c>
      <c r="H8" s="13">
        <f t="shared" si="11"/>
        <v>0</v>
      </c>
      <c r="I8" s="7"/>
      <c r="J8" s="7"/>
      <c r="K8" s="7"/>
      <c r="L8" s="7"/>
      <c r="M8" s="7"/>
      <c r="N8" s="7">
        <v>352960</v>
      </c>
      <c r="O8" s="7">
        <v>28660</v>
      </c>
      <c r="P8" s="7">
        <v>13180</v>
      </c>
      <c r="Q8" s="16">
        <v>117620</v>
      </c>
      <c r="R8" s="28">
        <v>1458640</v>
      </c>
      <c r="S8" s="16">
        <v>87460</v>
      </c>
      <c r="T8" s="16">
        <v>289200</v>
      </c>
      <c r="U8" s="16">
        <v>379600</v>
      </c>
      <c r="V8" s="16">
        <v>103300</v>
      </c>
      <c r="W8" s="16">
        <v>88860</v>
      </c>
      <c r="X8" s="16">
        <v>73760</v>
      </c>
      <c r="Y8" s="16">
        <v>57615</v>
      </c>
      <c r="Z8" s="16">
        <v>35960</v>
      </c>
      <c r="AA8" s="7"/>
      <c r="AB8" s="7"/>
      <c r="AC8" s="7"/>
      <c r="AD8" s="7"/>
    </row>
    <row r="9" spans="1:30" s="2" customFormat="1" ht="11.25" x14ac:dyDescent="0.2">
      <c r="A9" s="2" t="s">
        <v>3</v>
      </c>
      <c r="B9" s="2" t="s">
        <v>19</v>
      </c>
      <c r="C9" s="2" t="s">
        <v>32</v>
      </c>
      <c r="D9" s="13">
        <f t="shared" si="7"/>
        <v>6455.9195354942713</v>
      </c>
      <c r="E9" s="13">
        <f t="shared" si="8"/>
        <v>103065.26189961436</v>
      </c>
      <c r="F9" s="13">
        <f t="shared" si="9"/>
        <v>133197.79274442315</v>
      </c>
      <c r="G9" s="13">
        <f t="shared" si="10"/>
        <v>148660.98154492048</v>
      </c>
      <c r="H9" s="13">
        <f t="shared" si="11"/>
        <v>148071.85414768144</v>
      </c>
      <c r="I9" s="7">
        <v>203860</v>
      </c>
      <c r="J9" s="7">
        <v>239840</v>
      </c>
      <c r="K9" s="7">
        <v>455040</v>
      </c>
      <c r="L9" s="7">
        <v>245640</v>
      </c>
      <c r="M9" s="7">
        <v>9060</v>
      </c>
      <c r="N9" s="7">
        <v>48700</v>
      </c>
      <c r="O9" s="7">
        <v>41560</v>
      </c>
      <c r="P9" s="7"/>
      <c r="Q9" s="16"/>
      <c r="R9" s="28">
        <f t="shared" si="12"/>
        <v>0</v>
      </c>
      <c r="S9" s="16">
        <f t="shared" si="12"/>
        <v>0</v>
      </c>
      <c r="T9" s="16">
        <f t="shared" si="12"/>
        <v>0</v>
      </c>
      <c r="U9" s="16">
        <v>225420</v>
      </c>
      <c r="V9" s="16">
        <v>0</v>
      </c>
      <c r="W9" s="16">
        <f t="shared" si="12"/>
        <v>0</v>
      </c>
      <c r="X9" s="16">
        <f t="shared" si="12"/>
        <v>0</v>
      </c>
      <c r="Y9" s="16">
        <f t="shared" si="12"/>
        <v>0</v>
      </c>
      <c r="Z9" s="16">
        <f t="shared" si="12"/>
        <v>0</v>
      </c>
      <c r="AA9" s="7"/>
      <c r="AB9" s="7"/>
      <c r="AC9" s="7"/>
      <c r="AD9" s="7"/>
    </row>
    <row r="10" spans="1:30" s="2" customFormat="1" ht="11.25" x14ac:dyDescent="0.2">
      <c r="A10" s="2" t="s">
        <v>4</v>
      </c>
      <c r="B10" s="2" t="s">
        <v>20</v>
      </c>
      <c r="C10" s="2" t="s">
        <v>32</v>
      </c>
      <c r="D10" s="13">
        <f t="shared" si="7"/>
        <v>124.14011860658071</v>
      </c>
      <c r="E10" s="13">
        <f t="shared" si="8"/>
        <v>1981.8298177498689</v>
      </c>
      <c r="F10" s="13">
        <f t="shared" si="9"/>
        <v>2561.244714795147</v>
      </c>
      <c r="G10" s="13">
        <f t="shared" si="10"/>
        <v>2858.5845563430207</v>
      </c>
      <c r="H10" s="13">
        <f t="shared" si="11"/>
        <v>2847.256294804823</v>
      </c>
      <c r="I10" s="7">
        <v>3920</v>
      </c>
      <c r="J10" s="7">
        <v>16340</v>
      </c>
      <c r="K10" s="7"/>
      <c r="L10" s="7"/>
      <c r="M10" s="7"/>
      <c r="N10" s="7"/>
      <c r="O10" s="7"/>
      <c r="P10" s="7"/>
      <c r="Q10" s="16"/>
      <c r="R10" s="28">
        <f t="shared" si="12"/>
        <v>0</v>
      </c>
      <c r="S10" s="16">
        <f t="shared" si="12"/>
        <v>0</v>
      </c>
      <c r="T10" s="16">
        <f t="shared" si="12"/>
        <v>0</v>
      </c>
      <c r="U10" s="16">
        <v>20260</v>
      </c>
      <c r="V10" s="16">
        <v>22380</v>
      </c>
      <c r="W10" s="16">
        <v>8700</v>
      </c>
      <c r="X10" s="16">
        <v>29020</v>
      </c>
      <c r="Y10" s="16">
        <v>280</v>
      </c>
      <c r="Z10" s="16">
        <v>9080</v>
      </c>
      <c r="AA10" s="7"/>
      <c r="AB10" s="7"/>
      <c r="AC10" s="7"/>
      <c r="AD10" s="7"/>
    </row>
    <row r="11" spans="1:30" s="2" customFormat="1" ht="11.25" x14ac:dyDescent="0.2">
      <c r="A11" s="2" t="s">
        <v>5</v>
      </c>
      <c r="B11" s="2" t="s">
        <v>21</v>
      </c>
      <c r="C11" s="2" t="s">
        <v>34</v>
      </c>
      <c r="D11" s="13">
        <f t="shared" si="7"/>
        <v>102718.66441549669</v>
      </c>
      <c r="E11" s="13">
        <f t="shared" si="8"/>
        <v>1639847.893356873</v>
      </c>
      <c r="F11" s="13">
        <f t="shared" si="9"/>
        <v>2119279.7243796163</v>
      </c>
      <c r="G11" s="13">
        <f t="shared" si="10"/>
        <v>2365310.9973003911</v>
      </c>
      <c r="H11" s="13">
        <f t="shared" si="11"/>
        <v>2355937.5255459384</v>
      </c>
      <c r="I11" s="7">
        <f>723400+2520170</f>
        <v>3243570</v>
      </c>
      <c r="J11" s="7">
        <v>1152030</v>
      </c>
      <c r="K11" s="7">
        <v>2180210</v>
      </c>
      <c r="L11" s="7">
        <v>565920</v>
      </c>
      <c r="M11" s="7">
        <v>877420</v>
      </c>
      <c r="N11" s="7">
        <v>668840</v>
      </c>
      <c r="O11" s="7">
        <v>519180</v>
      </c>
      <c r="P11" s="7">
        <v>722660</v>
      </c>
      <c r="Q11" s="16">
        <v>877980</v>
      </c>
      <c r="R11" s="28">
        <v>1512660</v>
      </c>
      <c r="S11" s="16">
        <v>1771930</v>
      </c>
      <c r="T11" s="16">
        <v>1378020</v>
      </c>
      <c r="U11" s="16">
        <v>1773820</v>
      </c>
      <c r="V11" s="16">
        <f>332220+2233520</f>
        <v>2565740</v>
      </c>
      <c r="W11" s="16">
        <v>3630860</v>
      </c>
      <c r="X11" s="16">
        <v>3990800</v>
      </c>
      <c r="Y11" s="16">
        <v>3480820</v>
      </c>
      <c r="Z11" s="16">
        <v>3935250</v>
      </c>
      <c r="AA11" s="7"/>
      <c r="AB11" s="7"/>
      <c r="AC11" s="7"/>
      <c r="AD11" s="7"/>
    </row>
    <row r="12" spans="1:30" s="2" customFormat="1" ht="11.25" x14ac:dyDescent="0.2">
      <c r="A12" s="2" t="s">
        <v>53</v>
      </c>
      <c r="B12" s="2" t="s">
        <v>54</v>
      </c>
      <c r="C12" s="2" t="s">
        <v>39</v>
      </c>
      <c r="D12" s="13">
        <f t="shared" si="7"/>
        <v>0</v>
      </c>
      <c r="E12" s="13">
        <f t="shared" si="8"/>
        <v>0</v>
      </c>
      <c r="F12" s="13">
        <f t="shared" si="9"/>
        <v>0</v>
      </c>
      <c r="G12" s="13">
        <f t="shared" si="10"/>
        <v>0</v>
      </c>
      <c r="H12" s="13">
        <f t="shared" si="11"/>
        <v>0</v>
      </c>
      <c r="I12" s="7"/>
      <c r="J12" s="7"/>
      <c r="K12" s="7">
        <v>3800</v>
      </c>
      <c r="L12" s="7"/>
      <c r="M12" s="7"/>
      <c r="N12" s="7"/>
      <c r="O12" s="7"/>
      <c r="P12" s="7"/>
      <c r="Q12" s="16"/>
      <c r="R12" s="28">
        <f t="shared" si="12"/>
        <v>0</v>
      </c>
      <c r="S12" s="16">
        <f t="shared" si="12"/>
        <v>0</v>
      </c>
      <c r="T12" s="16">
        <f t="shared" si="12"/>
        <v>0</v>
      </c>
      <c r="U12" s="16">
        <f t="shared" si="12"/>
        <v>0</v>
      </c>
      <c r="V12" s="16">
        <f t="shared" si="12"/>
        <v>0</v>
      </c>
      <c r="W12" s="16">
        <f t="shared" si="12"/>
        <v>0</v>
      </c>
      <c r="X12" s="16">
        <f t="shared" si="12"/>
        <v>0</v>
      </c>
      <c r="Y12" s="16">
        <f t="shared" si="12"/>
        <v>0</v>
      </c>
      <c r="Z12" s="16">
        <f t="shared" si="12"/>
        <v>0</v>
      </c>
      <c r="AA12" s="7"/>
      <c r="AB12" s="7"/>
      <c r="AC12" s="7"/>
      <c r="AD12" s="7"/>
    </row>
    <row r="13" spans="1:30" s="2" customFormat="1" ht="11.25" x14ac:dyDescent="0.2">
      <c r="A13" s="2" t="s">
        <v>42</v>
      </c>
      <c r="B13" s="2" t="s">
        <v>22</v>
      </c>
      <c r="C13" s="2" t="s">
        <v>33</v>
      </c>
      <c r="D13" s="13">
        <f t="shared" si="7"/>
        <v>1767.0965862875521</v>
      </c>
      <c r="E13" s="13">
        <f t="shared" si="8"/>
        <v>28210.740773072113</v>
      </c>
      <c r="F13" s="13">
        <f t="shared" si="9"/>
        <v>36458.534460604387</v>
      </c>
      <c r="G13" s="13">
        <f t="shared" si="10"/>
        <v>40691.076082637897</v>
      </c>
      <c r="H13" s="13">
        <f t="shared" si="11"/>
        <v>40529.821747476817</v>
      </c>
      <c r="I13" s="7">
        <v>55800</v>
      </c>
      <c r="J13" s="7">
        <v>81460</v>
      </c>
      <c r="K13" s="7">
        <v>52140</v>
      </c>
      <c r="L13" s="7"/>
      <c r="M13" s="7"/>
      <c r="N13" s="7"/>
      <c r="O13" s="7"/>
      <c r="P13" s="7"/>
      <c r="Q13" s="16"/>
      <c r="R13" s="28">
        <f t="shared" si="12"/>
        <v>0</v>
      </c>
      <c r="S13" s="16">
        <f t="shared" si="12"/>
        <v>0</v>
      </c>
      <c r="T13" s="16">
        <f t="shared" si="12"/>
        <v>0</v>
      </c>
      <c r="U13" s="16">
        <f t="shared" si="12"/>
        <v>0</v>
      </c>
      <c r="V13" s="16">
        <f t="shared" si="12"/>
        <v>0</v>
      </c>
      <c r="W13" s="16">
        <f t="shared" si="12"/>
        <v>0</v>
      </c>
      <c r="X13" s="16">
        <v>15980</v>
      </c>
      <c r="Y13" s="16">
        <v>26820</v>
      </c>
      <c r="Z13" s="16">
        <v>3000</v>
      </c>
      <c r="AA13" s="7"/>
      <c r="AB13" s="7"/>
      <c r="AC13" s="7"/>
      <c r="AD13" s="7"/>
    </row>
    <row r="14" spans="1:30" s="2" customFormat="1" ht="11.25" x14ac:dyDescent="0.2">
      <c r="A14" s="2" t="s">
        <v>44</v>
      </c>
      <c r="B14" s="2" t="s">
        <v>43</v>
      </c>
      <c r="C14" s="2" t="s">
        <v>33</v>
      </c>
      <c r="D14" s="13">
        <f t="shared" si="7"/>
        <v>0</v>
      </c>
      <c r="E14" s="13">
        <f t="shared" si="8"/>
        <v>0</v>
      </c>
      <c r="F14" s="13">
        <f t="shared" si="9"/>
        <v>0</v>
      </c>
      <c r="G14" s="13">
        <f t="shared" si="10"/>
        <v>0</v>
      </c>
      <c r="H14" s="13">
        <f t="shared" si="11"/>
        <v>0</v>
      </c>
      <c r="I14" s="7"/>
      <c r="J14" s="7">
        <v>31440</v>
      </c>
      <c r="K14" s="7"/>
      <c r="L14" s="7"/>
      <c r="M14" s="7"/>
      <c r="N14" s="7"/>
      <c r="O14" s="7"/>
      <c r="P14" s="7"/>
      <c r="Q14" s="16"/>
      <c r="R14" s="28">
        <f t="shared" si="12"/>
        <v>0</v>
      </c>
      <c r="S14" s="16">
        <f t="shared" si="12"/>
        <v>0</v>
      </c>
      <c r="T14" s="16">
        <f t="shared" si="12"/>
        <v>0</v>
      </c>
      <c r="U14" s="16">
        <f t="shared" si="12"/>
        <v>0</v>
      </c>
      <c r="V14" s="16">
        <f t="shared" si="12"/>
        <v>0</v>
      </c>
      <c r="W14" s="16">
        <f t="shared" si="12"/>
        <v>0</v>
      </c>
      <c r="X14" s="16">
        <f t="shared" si="12"/>
        <v>0</v>
      </c>
      <c r="Y14" s="16">
        <f t="shared" si="12"/>
        <v>0</v>
      </c>
      <c r="Z14" s="16">
        <f t="shared" si="12"/>
        <v>0</v>
      </c>
      <c r="AA14" s="7"/>
      <c r="AB14" s="7"/>
      <c r="AC14" s="7"/>
      <c r="AD14" s="7"/>
    </row>
    <row r="15" spans="1:30" s="2" customFormat="1" ht="11.25" x14ac:dyDescent="0.2">
      <c r="A15" s="2" t="s">
        <v>6</v>
      </c>
      <c r="B15" s="2" t="s">
        <v>23</v>
      </c>
      <c r="C15" s="2" t="s">
        <v>33</v>
      </c>
      <c r="D15" s="13">
        <f t="shared" si="7"/>
        <v>1788.6310966580813</v>
      </c>
      <c r="E15" s="13">
        <f t="shared" si="8"/>
        <v>28554.527578191988</v>
      </c>
      <c r="F15" s="13">
        <f t="shared" si="9"/>
        <v>36902.832013170897</v>
      </c>
      <c r="G15" s="13">
        <f t="shared" si="10"/>
        <v>41186.952995472915</v>
      </c>
      <c r="H15" s="13">
        <f t="shared" si="11"/>
        <v>41023.73355371847</v>
      </c>
      <c r="I15" s="7">
        <v>56480</v>
      </c>
      <c r="J15" s="7">
        <v>41240</v>
      </c>
      <c r="K15" s="7">
        <v>17920</v>
      </c>
      <c r="L15" s="7">
        <v>46500</v>
      </c>
      <c r="M15" s="7">
        <v>49660</v>
      </c>
      <c r="N15" s="7"/>
      <c r="O15" s="7"/>
      <c r="P15" s="7"/>
      <c r="Q15" s="16"/>
      <c r="R15" s="28">
        <f t="shared" si="12"/>
        <v>0</v>
      </c>
      <c r="S15" s="16">
        <f t="shared" si="12"/>
        <v>0</v>
      </c>
      <c r="T15" s="16">
        <f t="shared" si="12"/>
        <v>0</v>
      </c>
      <c r="U15" s="16">
        <f t="shared" si="12"/>
        <v>0</v>
      </c>
      <c r="V15" s="16">
        <f t="shared" si="12"/>
        <v>0</v>
      </c>
      <c r="W15" s="16">
        <f t="shared" si="12"/>
        <v>0</v>
      </c>
      <c r="X15" s="16">
        <f t="shared" si="12"/>
        <v>0</v>
      </c>
      <c r="Y15" s="16">
        <f t="shared" si="12"/>
        <v>0</v>
      </c>
      <c r="Z15" s="16">
        <f t="shared" si="12"/>
        <v>0</v>
      </c>
      <c r="AA15" s="7"/>
      <c r="AB15" s="7"/>
      <c r="AC15" s="7"/>
      <c r="AD15" s="7"/>
    </row>
    <row r="16" spans="1:30" s="2" customFormat="1" ht="11.25" x14ac:dyDescent="0.2">
      <c r="A16" s="2" t="s">
        <v>77</v>
      </c>
      <c r="B16" s="2" t="s">
        <v>78</v>
      </c>
      <c r="C16" s="2" t="s">
        <v>33</v>
      </c>
      <c r="D16" s="13"/>
      <c r="E16" s="13"/>
      <c r="F16" s="13"/>
      <c r="G16" s="13"/>
      <c r="H16" s="13"/>
      <c r="I16" s="7"/>
      <c r="J16" s="7"/>
      <c r="K16" s="7"/>
      <c r="L16" s="7"/>
      <c r="M16" s="7"/>
      <c r="N16" s="7"/>
      <c r="O16" s="7"/>
      <c r="P16" s="7"/>
      <c r="Q16" s="16">
        <v>12180</v>
      </c>
      <c r="R16" s="28">
        <v>28900</v>
      </c>
      <c r="S16" s="16">
        <v>101460</v>
      </c>
      <c r="T16" s="16">
        <v>87780</v>
      </c>
      <c r="U16" s="16">
        <v>146120</v>
      </c>
      <c r="V16" s="16">
        <v>131940</v>
      </c>
      <c r="W16" s="16">
        <v>102640</v>
      </c>
      <c r="X16" s="16">
        <v>206840</v>
      </c>
      <c r="Y16" s="16">
        <v>209060</v>
      </c>
      <c r="Z16" s="16">
        <v>238920</v>
      </c>
      <c r="AA16" s="7"/>
      <c r="AB16" s="7"/>
      <c r="AC16" s="7"/>
      <c r="AD16" s="7"/>
    </row>
    <row r="17" spans="1:30" s="2" customFormat="1" ht="11.25" x14ac:dyDescent="0.2">
      <c r="A17" s="2" t="s">
        <v>45</v>
      </c>
      <c r="B17" s="2" t="s">
        <v>46</v>
      </c>
      <c r="C17" s="2" t="s">
        <v>33</v>
      </c>
      <c r="D17" s="13">
        <f t="shared" ref="D17:D33" si="13">$D$35*I17/($I$34-$I$5)</f>
        <v>0</v>
      </c>
      <c r="E17" s="13">
        <f t="shared" ref="E17:E33" si="14">$E$35*I17/($I$34-$I$5)</f>
        <v>0</v>
      </c>
      <c r="F17" s="13">
        <f t="shared" ref="F17:F33" si="15">$F$35*I17/($I$34-$I$5)</f>
        <v>0</v>
      </c>
      <c r="G17" s="13">
        <f t="shared" ref="G17:G33" si="16">$G$35*I17/($I$34-$I$5)</f>
        <v>0</v>
      </c>
      <c r="H17" s="13">
        <f t="shared" ref="H17:H33" si="17">$H$35*I17/($I$34-$I$5)</f>
        <v>0</v>
      </c>
      <c r="I17" s="7"/>
      <c r="J17" s="7">
        <v>1800</v>
      </c>
      <c r="K17" s="7">
        <v>14520</v>
      </c>
      <c r="L17" s="7"/>
      <c r="M17" s="7"/>
      <c r="N17" s="7"/>
      <c r="O17" s="7"/>
      <c r="P17" s="7"/>
      <c r="Q17" s="16"/>
      <c r="R17" s="28">
        <f t="shared" si="12"/>
        <v>0</v>
      </c>
      <c r="S17" s="16">
        <f t="shared" si="12"/>
        <v>0</v>
      </c>
      <c r="T17" s="16">
        <f t="shared" si="12"/>
        <v>0</v>
      </c>
      <c r="U17" s="16">
        <f t="shared" si="12"/>
        <v>0</v>
      </c>
      <c r="V17" s="16">
        <f t="shared" si="12"/>
        <v>0</v>
      </c>
      <c r="W17" s="16">
        <f t="shared" si="12"/>
        <v>0</v>
      </c>
      <c r="X17" s="16">
        <f t="shared" si="12"/>
        <v>0</v>
      </c>
      <c r="Y17" s="16">
        <f t="shared" si="12"/>
        <v>0</v>
      </c>
      <c r="Z17" s="16">
        <f t="shared" si="12"/>
        <v>0</v>
      </c>
      <c r="AA17" s="7"/>
      <c r="AB17" s="7"/>
      <c r="AC17" s="7"/>
      <c r="AD17" s="7"/>
    </row>
    <row r="18" spans="1:30" s="2" customFormat="1" ht="11.25" x14ac:dyDescent="0.2">
      <c r="A18" s="2" t="s">
        <v>7</v>
      </c>
      <c r="B18" s="2" t="s">
        <v>24</v>
      </c>
      <c r="C18" s="2" t="s">
        <v>33</v>
      </c>
      <c r="D18" s="13">
        <f t="shared" si="13"/>
        <v>807.54413889484908</v>
      </c>
      <c r="E18" s="13">
        <f t="shared" si="14"/>
        <v>12892.00519199532</v>
      </c>
      <c r="F18" s="13">
        <f t="shared" si="15"/>
        <v>16661.158221243943</v>
      </c>
      <c r="G18" s="13">
        <f t="shared" si="16"/>
        <v>18595.384231313019</v>
      </c>
      <c r="H18" s="13">
        <f t="shared" si="17"/>
        <v>18521.692734061984</v>
      </c>
      <c r="I18" s="7">
        <v>25500</v>
      </c>
      <c r="J18" s="7">
        <v>37600</v>
      </c>
      <c r="K18" s="7">
        <v>5040</v>
      </c>
      <c r="L18" s="7"/>
      <c r="M18" s="7">
        <v>13760</v>
      </c>
      <c r="N18" s="7">
        <v>6700</v>
      </c>
      <c r="O18" s="7">
        <v>11140</v>
      </c>
      <c r="P18" s="7">
        <v>11860</v>
      </c>
      <c r="Q18" s="16">
        <v>2520</v>
      </c>
      <c r="R18" s="28">
        <v>0</v>
      </c>
      <c r="S18" s="16">
        <f t="shared" si="12"/>
        <v>0</v>
      </c>
      <c r="T18" s="16">
        <f t="shared" si="12"/>
        <v>0</v>
      </c>
      <c r="U18" s="16">
        <f t="shared" si="12"/>
        <v>0</v>
      </c>
      <c r="V18" s="16">
        <f t="shared" si="12"/>
        <v>0</v>
      </c>
      <c r="W18" s="16">
        <f t="shared" si="12"/>
        <v>0</v>
      </c>
      <c r="X18" s="16">
        <f t="shared" si="12"/>
        <v>0</v>
      </c>
      <c r="Y18" s="16">
        <v>9000</v>
      </c>
      <c r="Z18" s="16">
        <v>9700</v>
      </c>
      <c r="AA18" s="7"/>
      <c r="AB18" s="7"/>
      <c r="AC18" s="7"/>
      <c r="AD18" s="7"/>
    </row>
    <row r="19" spans="1:30" s="2" customFormat="1" ht="11.25" x14ac:dyDescent="0.2">
      <c r="A19" s="2" t="s">
        <v>55</v>
      </c>
      <c r="B19" s="2" t="s">
        <v>56</v>
      </c>
      <c r="C19" s="2" t="s">
        <v>33</v>
      </c>
      <c r="D19" s="13">
        <f t="shared" si="13"/>
        <v>0</v>
      </c>
      <c r="E19" s="13">
        <f t="shared" si="14"/>
        <v>0</v>
      </c>
      <c r="F19" s="13">
        <f t="shared" si="15"/>
        <v>0</v>
      </c>
      <c r="G19" s="13">
        <f t="shared" si="16"/>
        <v>0</v>
      </c>
      <c r="H19" s="13">
        <f t="shared" si="17"/>
        <v>0</v>
      </c>
      <c r="I19" s="7"/>
      <c r="J19" s="7"/>
      <c r="K19" s="7"/>
      <c r="L19" s="7">
        <v>14460</v>
      </c>
      <c r="M19" s="7"/>
      <c r="N19" s="7"/>
      <c r="O19" s="7"/>
      <c r="P19" s="7"/>
      <c r="Q19" s="16"/>
      <c r="R19" s="28">
        <f t="shared" si="12"/>
        <v>0</v>
      </c>
      <c r="S19" s="16">
        <f t="shared" si="12"/>
        <v>0</v>
      </c>
      <c r="T19" s="16">
        <f t="shared" si="12"/>
        <v>0</v>
      </c>
      <c r="U19" s="16">
        <f t="shared" si="12"/>
        <v>0</v>
      </c>
      <c r="V19" s="16">
        <f t="shared" si="12"/>
        <v>0</v>
      </c>
      <c r="W19" s="16">
        <f t="shared" si="12"/>
        <v>0</v>
      </c>
      <c r="X19" s="16">
        <f t="shared" si="12"/>
        <v>0</v>
      </c>
      <c r="Y19" s="16">
        <f t="shared" si="12"/>
        <v>0</v>
      </c>
      <c r="Z19" s="16">
        <f t="shared" si="12"/>
        <v>0</v>
      </c>
      <c r="AA19" s="7"/>
      <c r="AB19" s="7"/>
      <c r="AC19" s="7"/>
      <c r="AD19" s="7"/>
    </row>
    <row r="20" spans="1:30" s="2" customFormat="1" ht="11.25" x14ac:dyDescent="0.2">
      <c r="A20" s="2" t="s">
        <v>47</v>
      </c>
      <c r="B20" s="2" t="s">
        <v>48</v>
      </c>
      <c r="C20" s="2" t="s">
        <v>33</v>
      </c>
      <c r="D20" s="13">
        <f t="shared" si="13"/>
        <v>0</v>
      </c>
      <c r="E20" s="13">
        <f t="shared" si="14"/>
        <v>0</v>
      </c>
      <c r="F20" s="13">
        <f t="shared" si="15"/>
        <v>0</v>
      </c>
      <c r="G20" s="13">
        <f t="shared" si="16"/>
        <v>0</v>
      </c>
      <c r="H20" s="13">
        <f t="shared" si="17"/>
        <v>0</v>
      </c>
      <c r="I20" s="7"/>
      <c r="J20" s="7">
        <v>600</v>
      </c>
      <c r="K20" s="7">
        <v>600</v>
      </c>
      <c r="L20" s="7">
        <v>700</v>
      </c>
      <c r="M20" s="7">
        <v>1120</v>
      </c>
      <c r="N20" s="7">
        <v>440</v>
      </c>
      <c r="O20" s="7">
        <v>5220</v>
      </c>
      <c r="P20" s="7">
        <v>4480</v>
      </c>
      <c r="Q20" s="16">
        <v>10700</v>
      </c>
      <c r="R20" s="28">
        <v>0</v>
      </c>
      <c r="S20" s="16">
        <f t="shared" si="12"/>
        <v>0</v>
      </c>
      <c r="T20" s="16">
        <f t="shared" si="12"/>
        <v>0</v>
      </c>
      <c r="U20" s="16">
        <f t="shared" si="12"/>
        <v>0</v>
      </c>
      <c r="V20" s="16">
        <f t="shared" si="12"/>
        <v>0</v>
      </c>
      <c r="W20" s="16">
        <f t="shared" si="12"/>
        <v>0</v>
      </c>
      <c r="X20" s="16">
        <f t="shared" si="12"/>
        <v>0</v>
      </c>
      <c r="Y20" s="16">
        <f t="shared" si="12"/>
        <v>0</v>
      </c>
      <c r="Z20" s="16">
        <f t="shared" si="12"/>
        <v>0</v>
      </c>
      <c r="AA20" s="7"/>
      <c r="AB20" s="7"/>
      <c r="AC20" s="7"/>
      <c r="AD20" s="7"/>
    </row>
    <row r="21" spans="1:30" s="2" customFormat="1" ht="11.25" x14ac:dyDescent="0.2">
      <c r="A21" s="2" t="s">
        <v>8</v>
      </c>
      <c r="B21" s="2" t="s">
        <v>62</v>
      </c>
      <c r="C21" s="2" t="s">
        <v>33</v>
      </c>
      <c r="D21" s="13">
        <f t="shared" si="13"/>
        <v>150.74157259370514</v>
      </c>
      <c r="E21" s="13">
        <f t="shared" si="14"/>
        <v>2406.5076358391266</v>
      </c>
      <c r="F21" s="13">
        <f t="shared" si="15"/>
        <v>3110.0828679655356</v>
      </c>
      <c r="G21" s="13">
        <f t="shared" si="16"/>
        <v>3471.1383898450968</v>
      </c>
      <c r="H21" s="13">
        <f t="shared" si="17"/>
        <v>3457.3826436915706</v>
      </c>
      <c r="I21" s="7">
        <v>4760</v>
      </c>
      <c r="J21" s="7">
        <v>11380</v>
      </c>
      <c r="K21" s="7">
        <v>7460</v>
      </c>
      <c r="L21" s="7">
        <v>820</v>
      </c>
      <c r="M21" s="7"/>
      <c r="N21" s="7"/>
      <c r="O21" s="7"/>
      <c r="P21" s="7"/>
      <c r="Q21" s="16"/>
      <c r="R21" s="28">
        <f t="shared" si="12"/>
        <v>0</v>
      </c>
      <c r="S21" s="16">
        <f t="shared" si="12"/>
        <v>0</v>
      </c>
      <c r="T21" s="16">
        <f t="shared" si="12"/>
        <v>0</v>
      </c>
      <c r="U21" s="16">
        <f t="shared" si="12"/>
        <v>0</v>
      </c>
      <c r="V21" s="16">
        <f t="shared" si="12"/>
        <v>0</v>
      </c>
      <c r="W21" s="16">
        <f t="shared" si="12"/>
        <v>0</v>
      </c>
      <c r="X21" s="16">
        <f t="shared" si="12"/>
        <v>0</v>
      </c>
      <c r="Y21" s="16">
        <f t="shared" si="12"/>
        <v>0</v>
      </c>
      <c r="Z21" s="16">
        <f t="shared" si="12"/>
        <v>0</v>
      </c>
      <c r="AA21" s="7"/>
      <c r="AB21" s="7"/>
      <c r="AC21" s="7"/>
      <c r="AD21" s="7"/>
    </row>
    <row r="22" spans="1:30" s="2" customFormat="1" ht="11.25" x14ac:dyDescent="0.2">
      <c r="A22" s="2" t="s">
        <v>9</v>
      </c>
      <c r="B22" s="2" t="s">
        <v>25</v>
      </c>
      <c r="C22" s="2" t="s">
        <v>33</v>
      </c>
      <c r="D22" s="13">
        <f t="shared" si="13"/>
        <v>461.72523706223132</v>
      </c>
      <c r="E22" s="13">
        <f t="shared" si="14"/>
        <v>7371.1935568349718</v>
      </c>
      <c r="F22" s="13">
        <f t="shared" si="15"/>
        <v>9526.2622300288895</v>
      </c>
      <c r="G22" s="13">
        <f t="shared" si="16"/>
        <v>10632.184395786031</v>
      </c>
      <c r="H22" s="13">
        <f t="shared" si="17"/>
        <v>10590.050198534265</v>
      </c>
      <c r="I22" s="7">
        <v>14580</v>
      </c>
      <c r="J22" s="7">
        <v>53360</v>
      </c>
      <c r="K22" s="7">
        <v>345420</v>
      </c>
      <c r="L22" s="7">
        <v>435740</v>
      </c>
      <c r="M22" s="7">
        <v>48760</v>
      </c>
      <c r="N22" s="7">
        <v>24120</v>
      </c>
      <c r="O22" s="7">
        <v>340240</v>
      </c>
      <c r="P22" s="7">
        <v>3420</v>
      </c>
      <c r="Q22" s="16">
        <v>28920</v>
      </c>
      <c r="R22" s="28">
        <v>188040</v>
      </c>
      <c r="S22" s="16">
        <v>506180</v>
      </c>
      <c r="T22" s="16">
        <v>18260</v>
      </c>
      <c r="U22" s="16">
        <v>310240</v>
      </c>
      <c r="V22" s="16">
        <v>412500</v>
      </c>
      <c r="W22" s="16">
        <v>323000</v>
      </c>
      <c r="X22" s="16">
        <v>195860</v>
      </c>
      <c r="Y22" s="16">
        <v>560320</v>
      </c>
      <c r="Z22" s="16">
        <v>143290</v>
      </c>
      <c r="AA22" s="7"/>
      <c r="AB22" s="7"/>
      <c r="AC22" s="7"/>
      <c r="AD22" s="7"/>
    </row>
    <row r="23" spans="1:30" s="2" customFormat="1" ht="11.25" x14ac:dyDescent="0.2">
      <c r="A23" s="2" t="s">
        <v>64</v>
      </c>
      <c r="B23" s="2" t="s">
        <v>65</v>
      </c>
      <c r="C23" s="2" t="s">
        <v>33</v>
      </c>
      <c r="D23" s="13">
        <f t="shared" si="13"/>
        <v>0</v>
      </c>
      <c r="E23" s="13">
        <f t="shared" si="14"/>
        <v>0</v>
      </c>
      <c r="F23" s="13">
        <f t="shared" si="15"/>
        <v>0</v>
      </c>
      <c r="G23" s="13">
        <f t="shared" si="16"/>
        <v>0</v>
      </c>
      <c r="H23" s="13">
        <f t="shared" si="17"/>
        <v>0</v>
      </c>
      <c r="I23" s="7"/>
      <c r="J23" s="7"/>
      <c r="K23" s="7"/>
      <c r="L23" s="7"/>
      <c r="M23" s="7"/>
      <c r="N23" s="7">
        <v>42140</v>
      </c>
      <c r="O23" s="7">
        <v>13900</v>
      </c>
      <c r="P23" s="7"/>
      <c r="Q23" s="16">
        <v>4980</v>
      </c>
      <c r="R23" s="28">
        <v>0</v>
      </c>
      <c r="S23" s="16">
        <f t="shared" si="12"/>
        <v>0</v>
      </c>
      <c r="T23" s="16">
        <v>154600</v>
      </c>
      <c r="U23" s="16">
        <v>304520</v>
      </c>
      <c r="V23" s="16">
        <v>137480</v>
      </c>
      <c r="W23" s="16">
        <v>652700</v>
      </c>
      <c r="X23" s="16">
        <v>256480</v>
      </c>
      <c r="Y23" s="16">
        <v>82820</v>
      </c>
      <c r="Z23" s="16">
        <f>188720+88180</f>
        <v>276900</v>
      </c>
      <c r="AA23" s="7"/>
      <c r="AB23" s="7"/>
      <c r="AC23" s="7"/>
      <c r="AD23" s="7"/>
    </row>
    <row r="24" spans="1:30" s="2" customFormat="1" ht="11.25" x14ac:dyDescent="0.2">
      <c r="A24" s="2" t="s">
        <v>10</v>
      </c>
      <c r="B24" s="2" t="s">
        <v>26</v>
      </c>
      <c r="C24" s="2" t="s">
        <v>35</v>
      </c>
      <c r="D24" s="13">
        <f t="shared" si="13"/>
        <v>29.134925795422003</v>
      </c>
      <c r="E24" s="13">
        <f t="shared" si="14"/>
        <v>465.12332457394882</v>
      </c>
      <c r="F24" s="13">
        <f t="shared" si="15"/>
        <v>601.10845347233044</v>
      </c>
      <c r="G24" s="13">
        <f t="shared" si="16"/>
        <v>670.89229383560689</v>
      </c>
      <c r="H24" s="13">
        <f t="shared" si="17"/>
        <v>668.23362020929517</v>
      </c>
      <c r="I24" s="7">
        <v>920</v>
      </c>
      <c r="J24" s="7">
        <v>4280</v>
      </c>
      <c r="K24" s="7">
        <v>2180</v>
      </c>
      <c r="L24" s="7"/>
      <c r="M24" s="7"/>
      <c r="N24" s="7"/>
      <c r="O24" s="7"/>
      <c r="P24" s="7"/>
      <c r="Q24" s="16"/>
      <c r="R24" s="28">
        <f t="shared" si="12"/>
        <v>0</v>
      </c>
      <c r="S24" s="16">
        <f t="shared" si="12"/>
        <v>0</v>
      </c>
      <c r="T24" s="16">
        <f t="shared" si="12"/>
        <v>0</v>
      </c>
      <c r="U24" s="16">
        <f t="shared" si="12"/>
        <v>0</v>
      </c>
      <c r="V24" s="16">
        <f t="shared" si="12"/>
        <v>0</v>
      </c>
      <c r="W24" s="16">
        <f t="shared" si="12"/>
        <v>0</v>
      </c>
      <c r="X24" s="16">
        <f t="shared" si="12"/>
        <v>0</v>
      </c>
      <c r="Y24" s="16">
        <f t="shared" si="12"/>
        <v>0</v>
      </c>
      <c r="Z24" s="16">
        <f t="shared" si="12"/>
        <v>0</v>
      </c>
      <c r="AA24" s="7"/>
      <c r="AB24" s="7"/>
      <c r="AC24" s="7"/>
      <c r="AD24" s="7"/>
    </row>
    <row r="25" spans="1:30" s="2" customFormat="1" ht="11.25" x14ac:dyDescent="0.2">
      <c r="A25" s="2" t="s">
        <v>59</v>
      </c>
      <c r="B25" s="2" t="s">
        <v>60</v>
      </c>
      <c r="C25" s="2" t="s">
        <v>33</v>
      </c>
      <c r="D25" s="13">
        <f t="shared" si="13"/>
        <v>0</v>
      </c>
      <c r="E25" s="13">
        <f t="shared" si="14"/>
        <v>0</v>
      </c>
      <c r="F25" s="13">
        <f t="shared" si="15"/>
        <v>0</v>
      </c>
      <c r="G25" s="13">
        <f t="shared" si="16"/>
        <v>0</v>
      </c>
      <c r="H25" s="13">
        <f t="shared" si="17"/>
        <v>0</v>
      </c>
      <c r="I25" s="7"/>
      <c r="J25" s="7"/>
      <c r="K25" s="7"/>
      <c r="L25" s="7"/>
      <c r="M25" s="7"/>
      <c r="N25" s="7">
        <v>16240</v>
      </c>
      <c r="O25" s="7">
        <v>26300</v>
      </c>
      <c r="P25" s="7">
        <v>25300</v>
      </c>
      <c r="Q25" s="16">
        <v>59440</v>
      </c>
      <c r="R25" s="28">
        <v>55880</v>
      </c>
      <c r="S25" s="16">
        <v>14640</v>
      </c>
      <c r="T25" s="16">
        <v>13440</v>
      </c>
      <c r="U25" s="16">
        <v>23140</v>
      </c>
      <c r="V25" s="16">
        <v>63900</v>
      </c>
      <c r="W25" s="16">
        <v>31640</v>
      </c>
      <c r="X25" s="16">
        <v>101040</v>
      </c>
      <c r="Y25" s="16">
        <v>197460</v>
      </c>
      <c r="Z25" s="16">
        <v>191560</v>
      </c>
      <c r="AA25" s="7"/>
      <c r="AB25" s="7"/>
      <c r="AC25" s="7"/>
      <c r="AD25" s="7"/>
    </row>
    <row r="26" spans="1:30" s="2" customFormat="1" ht="11.25" x14ac:dyDescent="0.2">
      <c r="A26" s="2" t="s">
        <v>57</v>
      </c>
      <c r="B26" s="2" t="s">
        <v>58</v>
      </c>
      <c r="C26" s="2" t="s">
        <v>36</v>
      </c>
      <c r="D26" s="13">
        <f t="shared" si="13"/>
        <v>0</v>
      </c>
      <c r="E26" s="13">
        <f t="shared" si="14"/>
        <v>0</v>
      </c>
      <c r="F26" s="13">
        <f t="shared" si="15"/>
        <v>0</v>
      </c>
      <c r="G26" s="13">
        <f t="shared" si="16"/>
        <v>0</v>
      </c>
      <c r="H26" s="13">
        <f t="shared" si="17"/>
        <v>0</v>
      </c>
      <c r="I26" s="7"/>
      <c r="J26" s="7"/>
      <c r="K26" s="7"/>
      <c r="L26" s="7">
        <v>2940</v>
      </c>
      <c r="M26" s="7">
        <v>9760</v>
      </c>
      <c r="N26" s="7"/>
      <c r="O26" s="7"/>
      <c r="P26" s="7"/>
      <c r="Q26" s="16"/>
      <c r="R26" s="28">
        <f t="shared" si="12"/>
        <v>0</v>
      </c>
      <c r="S26" s="16">
        <f t="shared" si="12"/>
        <v>0</v>
      </c>
      <c r="T26" s="16">
        <f t="shared" si="12"/>
        <v>0</v>
      </c>
      <c r="U26" s="16">
        <f t="shared" si="12"/>
        <v>0</v>
      </c>
      <c r="V26" s="16">
        <f t="shared" si="12"/>
        <v>0</v>
      </c>
      <c r="W26" s="16">
        <f t="shared" si="12"/>
        <v>0</v>
      </c>
      <c r="X26" s="16">
        <f t="shared" si="12"/>
        <v>0</v>
      </c>
      <c r="Y26" s="16">
        <f t="shared" si="12"/>
        <v>0</v>
      </c>
      <c r="Z26" s="16">
        <f t="shared" si="12"/>
        <v>0</v>
      </c>
      <c r="AA26" s="7"/>
      <c r="AB26" s="7"/>
      <c r="AC26" s="7"/>
      <c r="AD26" s="7"/>
    </row>
    <row r="27" spans="1:30" s="2" customFormat="1" ht="11.25" x14ac:dyDescent="0.2">
      <c r="A27" s="2" t="s">
        <v>49</v>
      </c>
      <c r="B27" s="2" t="s">
        <v>50</v>
      </c>
      <c r="C27" s="2" t="s">
        <v>32</v>
      </c>
      <c r="D27" s="13">
        <f t="shared" si="13"/>
        <v>0</v>
      </c>
      <c r="E27" s="13">
        <f t="shared" si="14"/>
        <v>0</v>
      </c>
      <c r="F27" s="13">
        <f t="shared" si="15"/>
        <v>0</v>
      </c>
      <c r="G27" s="13">
        <f t="shared" si="16"/>
        <v>0</v>
      </c>
      <c r="H27" s="13">
        <f t="shared" si="17"/>
        <v>0</v>
      </c>
      <c r="I27" s="7"/>
      <c r="J27" s="7">
        <v>5860</v>
      </c>
      <c r="K27" s="7">
        <v>2140</v>
      </c>
      <c r="L27" s="7">
        <v>489440</v>
      </c>
      <c r="M27" s="7"/>
      <c r="N27" s="7"/>
      <c r="O27" s="7"/>
      <c r="P27" s="7"/>
      <c r="Q27" s="16"/>
      <c r="R27" s="28">
        <f t="shared" si="12"/>
        <v>0</v>
      </c>
      <c r="S27" s="16">
        <f t="shared" si="12"/>
        <v>0</v>
      </c>
      <c r="T27" s="16">
        <f t="shared" si="12"/>
        <v>0</v>
      </c>
      <c r="U27" s="16">
        <f t="shared" si="12"/>
        <v>0</v>
      </c>
      <c r="V27" s="16">
        <f t="shared" si="12"/>
        <v>0</v>
      </c>
      <c r="W27" s="16">
        <f t="shared" si="12"/>
        <v>0</v>
      </c>
      <c r="X27" s="16">
        <v>204100</v>
      </c>
      <c r="Y27" s="16">
        <v>193640</v>
      </c>
      <c r="Z27" s="16">
        <v>164040</v>
      </c>
      <c r="AA27" s="7"/>
      <c r="AB27" s="7"/>
      <c r="AC27" s="7"/>
      <c r="AD27" s="7"/>
    </row>
    <row r="28" spans="1:30" s="2" customFormat="1" ht="11.25" x14ac:dyDescent="0.2">
      <c r="A28" s="2" t="s">
        <v>11</v>
      </c>
      <c r="B28" s="2" t="s">
        <v>27</v>
      </c>
      <c r="C28" s="2" t="s">
        <v>33</v>
      </c>
      <c r="D28" s="13">
        <f t="shared" si="13"/>
        <v>325.55112736623721</v>
      </c>
      <c r="E28" s="13">
        <f t="shared" si="14"/>
        <v>5197.2475832828195</v>
      </c>
      <c r="F28" s="13">
        <f t="shared" si="15"/>
        <v>6716.7335887995187</v>
      </c>
      <c r="G28" s="13">
        <f t="shared" si="16"/>
        <v>7496.4921528587383</v>
      </c>
      <c r="H28" s="13">
        <f t="shared" si="17"/>
        <v>7466.7843649473416</v>
      </c>
      <c r="I28" s="7">
        <v>10280</v>
      </c>
      <c r="J28" s="7"/>
      <c r="K28" s="7">
        <v>9420</v>
      </c>
      <c r="L28" s="7"/>
      <c r="M28" s="7"/>
      <c r="N28" s="7"/>
      <c r="O28" s="7">
        <v>13520</v>
      </c>
      <c r="P28" s="7">
        <v>35780</v>
      </c>
      <c r="Q28" s="16">
        <v>10360</v>
      </c>
      <c r="R28" s="28">
        <v>14220</v>
      </c>
      <c r="S28" s="16">
        <v>16440</v>
      </c>
      <c r="T28" s="16">
        <v>38760</v>
      </c>
      <c r="U28" s="16">
        <v>29300</v>
      </c>
      <c r="V28" s="16">
        <v>36240</v>
      </c>
      <c r="W28" s="16">
        <v>38460</v>
      </c>
      <c r="X28" s="16">
        <v>83040</v>
      </c>
      <c r="Y28" s="16">
        <v>77660</v>
      </c>
      <c r="Z28" s="16">
        <v>90260</v>
      </c>
      <c r="AA28" s="7"/>
      <c r="AB28" s="7"/>
      <c r="AC28" s="7"/>
      <c r="AD28" s="7"/>
    </row>
    <row r="29" spans="1:30" s="2" customFormat="1" ht="11.25" x14ac:dyDescent="0.2">
      <c r="A29" s="2" t="s">
        <v>12</v>
      </c>
      <c r="B29" s="2" t="s">
        <v>28</v>
      </c>
      <c r="C29" s="2" t="s">
        <v>36</v>
      </c>
      <c r="D29" s="13">
        <f t="shared" si="13"/>
        <v>214.71173575321868</v>
      </c>
      <c r="E29" s="13">
        <f t="shared" si="14"/>
        <v>3427.7566745775794</v>
      </c>
      <c r="F29" s="13">
        <f t="shared" si="15"/>
        <v>4429.9079505895652</v>
      </c>
      <c r="G29" s="13">
        <f t="shared" si="16"/>
        <v>4944.1845132667559</v>
      </c>
      <c r="H29" s="13">
        <f t="shared" si="17"/>
        <v>4924.591244585893</v>
      </c>
      <c r="I29" s="7">
        <v>6780</v>
      </c>
      <c r="J29" s="7">
        <v>27940</v>
      </c>
      <c r="K29" s="7">
        <v>32960</v>
      </c>
      <c r="L29" s="7">
        <v>12720</v>
      </c>
      <c r="M29" s="7">
        <v>6880</v>
      </c>
      <c r="N29" s="7"/>
      <c r="O29" s="7"/>
      <c r="P29" s="7"/>
      <c r="Q29" s="16"/>
      <c r="R29" s="28">
        <f t="shared" si="12"/>
        <v>0</v>
      </c>
      <c r="S29" s="16">
        <f t="shared" si="12"/>
        <v>0</v>
      </c>
      <c r="T29" s="16">
        <f t="shared" si="12"/>
        <v>0</v>
      </c>
      <c r="U29" s="16">
        <f t="shared" si="12"/>
        <v>0</v>
      </c>
      <c r="V29" s="16">
        <f t="shared" si="12"/>
        <v>0</v>
      </c>
      <c r="W29" s="16">
        <f t="shared" si="12"/>
        <v>0</v>
      </c>
      <c r="X29" s="16">
        <f t="shared" si="12"/>
        <v>0</v>
      </c>
      <c r="Y29" s="16">
        <f t="shared" si="12"/>
        <v>0</v>
      </c>
      <c r="Z29" s="16">
        <f t="shared" si="12"/>
        <v>0</v>
      </c>
      <c r="AA29" s="7"/>
      <c r="AB29" s="7"/>
      <c r="AC29" s="7"/>
      <c r="AD29" s="7"/>
    </row>
    <row r="30" spans="1:30" s="2" customFormat="1" ht="11.25" x14ac:dyDescent="0.2">
      <c r="A30" s="2" t="s">
        <v>13</v>
      </c>
      <c r="B30" s="2" t="s">
        <v>29</v>
      </c>
      <c r="C30" s="2" t="s">
        <v>37</v>
      </c>
      <c r="D30" s="13">
        <f t="shared" si="13"/>
        <v>3521.5258135336162</v>
      </c>
      <c r="E30" s="13">
        <f t="shared" si="14"/>
        <v>56219.254013720769</v>
      </c>
      <c r="F30" s="13">
        <f t="shared" si="15"/>
        <v>72655.717419699067</v>
      </c>
      <c r="G30" s="13">
        <f t="shared" si="16"/>
        <v>81090.45986360815</v>
      </c>
      <c r="H30" s="13">
        <f t="shared" si="17"/>
        <v>80769.1071383409</v>
      </c>
      <c r="I30" s="7">
        <v>111200</v>
      </c>
      <c r="J30" s="7">
        <v>636520</v>
      </c>
      <c r="K30" s="7">
        <v>2576580</v>
      </c>
      <c r="L30" s="7">
        <v>993000</v>
      </c>
      <c r="M30" s="7">
        <v>439860</v>
      </c>
      <c r="N30" s="7"/>
      <c r="O30" s="7"/>
      <c r="P30" s="7"/>
      <c r="Q30" s="16"/>
      <c r="R30" s="28">
        <f t="shared" si="12"/>
        <v>0</v>
      </c>
      <c r="S30" s="16">
        <f t="shared" si="12"/>
        <v>0</v>
      </c>
      <c r="T30" s="16">
        <f t="shared" si="12"/>
        <v>0</v>
      </c>
      <c r="U30" s="16">
        <f t="shared" si="12"/>
        <v>0</v>
      </c>
      <c r="V30" s="16">
        <f t="shared" si="12"/>
        <v>0</v>
      </c>
      <c r="W30" s="16">
        <f t="shared" si="12"/>
        <v>0</v>
      </c>
      <c r="X30" s="16">
        <f t="shared" si="12"/>
        <v>0</v>
      </c>
      <c r="Y30" s="16">
        <f t="shared" si="12"/>
        <v>0</v>
      </c>
      <c r="Z30" s="16">
        <f t="shared" si="12"/>
        <v>0</v>
      </c>
      <c r="AA30" s="7"/>
      <c r="AB30" s="7"/>
      <c r="AC30" s="7"/>
      <c r="AD30" s="7"/>
    </row>
    <row r="31" spans="1:30" s="2" customFormat="1" ht="11.25" x14ac:dyDescent="0.2">
      <c r="A31" s="2" t="s">
        <v>14</v>
      </c>
      <c r="B31" s="2" t="s">
        <v>30</v>
      </c>
      <c r="C31" s="2" t="s">
        <v>37</v>
      </c>
      <c r="D31" s="13">
        <f t="shared" si="13"/>
        <v>267380.71454386885</v>
      </c>
      <c r="E31" s="13">
        <f t="shared" si="14"/>
        <v>4268588.4202644462</v>
      </c>
      <c r="F31" s="13">
        <f t="shared" si="15"/>
        <v>5516568.2911417084</v>
      </c>
      <c r="G31" s="13">
        <f t="shared" si="16"/>
        <v>6156997.3497556159</v>
      </c>
      <c r="H31" s="13">
        <f t="shared" si="17"/>
        <v>6132597.8349281615</v>
      </c>
      <c r="I31" s="7">
        <v>8443140</v>
      </c>
      <c r="J31" s="7">
        <v>7483340</v>
      </c>
      <c r="K31" s="7">
        <v>5825440</v>
      </c>
      <c r="L31" s="7">
        <v>6994090</v>
      </c>
      <c r="M31" s="7">
        <v>5947480</v>
      </c>
      <c r="N31" s="7">
        <v>6218460</v>
      </c>
      <c r="O31" s="7">
        <v>5784880</v>
      </c>
      <c r="P31" s="7">
        <v>6768380</v>
      </c>
      <c r="Q31" s="16">
        <v>6399860</v>
      </c>
      <c r="R31" s="28">
        <v>6491640</v>
      </c>
      <c r="S31" s="16">
        <v>6365020</v>
      </c>
      <c r="T31" s="16">
        <v>6685600</v>
      </c>
      <c r="U31" s="16">
        <v>7160720</v>
      </c>
      <c r="V31" s="16">
        <v>7701640</v>
      </c>
      <c r="W31" s="16">
        <v>7627360</v>
      </c>
      <c r="X31" s="16">
        <v>9062060</v>
      </c>
      <c r="Y31" s="16">
        <v>7900250</v>
      </c>
      <c r="Z31" s="16">
        <v>7200990</v>
      </c>
      <c r="AA31" s="7"/>
      <c r="AB31" s="7"/>
      <c r="AC31" s="7"/>
      <c r="AD31" s="7"/>
    </row>
    <row r="32" spans="1:30" s="2" customFormat="1" ht="11.25" x14ac:dyDescent="0.2">
      <c r="A32" s="2" t="s">
        <v>15</v>
      </c>
      <c r="B32" s="2" t="s">
        <v>31</v>
      </c>
      <c r="C32" s="2" t="s">
        <v>38</v>
      </c>
      <c r="D32" s="13">
        <f t="shared" si="13"/>
        <v>646.03531111587927</v>
      </c>
      <c r="E32" s="13">
        <f t="shared" si="14"/>
        <v>10313.604153596256</v>
      </c>
      <c r="F32" s="13">
        <f t="shared" si="15"/>
        <v>13328.926576995153</v>
      </c>
      <c r="G32" s="13">
        <f t="shared" si="16"/>
        <v>14876.307385050415</v>
      </c>
      <c r="H32" s="13">
        <f t="shared" si="17"/>
        <v>14817.354187249588</v>
      </c>
      <c r="I32" s="7">
        <v>20400</v>
      </c>
      <c r="J32" s="7">
        <v>214980</v>
      </c>
      <c r="K32" s="7">
        <v>70540</v>
      </c>
      <c r="L32" s="7">
        <v>34240</v>
      </c>
      <c r="M32" s="7">
        <v>175320</v>
      </c>
      <c r="N32" s="7">
        <v>327080</v>
      </c>
      <c r="O32" s="7">
        <v>231520</v>
      </c>
      <c r="P32" s="7">
        <v>230520</v>
      </c>
      <c r="Q32" s="16">
        <v>314200</v>
      </c>
      <c r="R32" s="28">
        <v>134520</v>
      </c>
      <c r="S32" s="16">
        <v>301820</v>
      </c>
      <c r="T32" s="16">
        <v>493700</v>
      </c>
      <c r="U32" s="16">
        <v>431080</v>
      </c>
      <c r="V32" s="16">
        <v>466040</v>
      </c>
      <c r="W32" s="16">
        <f>54920+577840</f>
        <v>632760</v>
      </c>
      <c r="X32" s="16">
        <f>32600+512220</f>
        <v>544820</v>
      </c>
      <c r="Y32" s="16">
        <f>120840+679480</f>
        <v>800320</v>
      </c>
      <c r="Z32" s="16">
        <v>596780</v>
      </c>
      <c r="AA32" s="7"/>
      <c r="AB32" s="7"/>
      <c r="AC32" s="7"/>
      <c r="AD32" s="7"/>
    </row>
    <row r="33" spans="1:30" s="2" customFormat="1" ht="11.25" x14ac:dyDescent="0.2">
      <c r="A33" s="6" t="s">
        <v>51</v>
      </c>
      <c r="B33" s="6" t="s">
        <v>52</v>
      </c>
      <c r="C33" s="6" t="s">
        <v>41</v>
      </c>
      <c r="D33" s="14">
        <f t="shared" si="13"/>
        <v>0</v>
      </c>
      <c r="E33" s="14">
        <f t="shared" si="14"/>
        <v>0</v>
      </c>
      <c r="F33" s="14">
        <f t="shared" si="15"/>
        <v>0</v>
      </c>
      <c r="G33" s="14">
        <f t="shared" si="16"/>
        <v>0</v>
      </c>
      <c r="H33" s="14">
        <f t="shared" si="17"/>
        <v>0</v>
      </c>
      <c r="I33" s="9"/>
      <c r="J33" s="9">
        <v>915260</v>
      </c>
      <c r="K33" s="9">
        <v>1249000</v>
      </c>
      <c r="L33" s="9">
        <v>1387680</v>
      </c>
      <c r="M33" s="9">
        <v>2713300</v>
      </c>
      <c r="N33" s="9">
        <v>1347600</v>
      </c>
      <c r="O33" s="9">
        <v>891640</v>
      </c>
      <c r="P33" s="9">
        <v>1605080</v>
      </c>
      <c r="Q33" s="23">
        <v>1900500</v>
      </c>
      <c r="R33" s="29">
        <v>1851220</v>
      </c>
      <c r="S33" s="23">
        <v>2178860</v>
      </c>
      <c r="T33" s="23">
        <v>1829020</v>
      </c>
      <c r="U33" s="23">
        <v>1568960</v>
      </c>
      <c r="V33" s="23">
        <v>2187600</v>
      </c>
      <c r="W33" s="23">
        <v>2032920</v>
      </c>
      <c r="X33" s="23">
        <v>1527180</v>
      </c>
      <c r="Y33" s="23">
        <v>1320860</v>
      </c>
      <c r="Z33" s="23">
        <v>1306900</v>
      </c>
      <c r="AA33" s="7"/>
      <c r="AB33" s="7"/>
      <c r="AC33" s="7"/>
      <c r="AD33" s="7"/>
    </row>
    <row r="34" spans="1:30" s="10" customFormat="1" ht="11.25" x14ac:dyDescent="0.2">
      <c r="B34" s="10" t="s">
        <v>66</v>
      </c>
      <c r="D34" s="11">
        <f t="shared" ref="D34:H34" si="18">SUM(D5:D33)</f>
        <v>388170</v>
      </c>
      <c r="E34" s="11">
        <f t="shared" si="18"/>
        <v>7080552</v>
      </c>
      <c r="F34" s="11">
        <f t="shared" si="18"/>
        <v>8631821.9999999981</v>
      </c>
      <c r="G34" s="11">
        <f t="shared" si="18"/>
        <v>9345492</v>
      </c>
      <c r="H34" s="11">
        <f t="shared" si="18"/>
        <v>9106000</v>
      </c>
      <c r="I34" s="11">
        <f>SUM(I5:I33)</f>
        <v>12273810</v>
      </c>
      <c r="J34" s="11">
        <f t="shared" ref="J34:P34" si="19">SUM(J5:J33)</f>
        <v>11015850</v>
      </c>
      <c r="K34" s="11">
        <f t="shared" si="19"/>
        <v>12898390</v>
      </c>
      <c r="L34" s="11">
        <f t="shared" si="19"/>
        <v>11266390</v>
      </c>
      <c r="M34" s="11">
        <f t="shared" si="19"/>
        <v>10411560</v>
      </c>
      <c r="N34" s="11">
        <f t="shared" si="19"/>
        <v>9156520</v>
      </c>
      <c r="O34" s="11">
        <f t="shared" si="19"/>
        <v>8368960</v>
      </c>
      <c r="P34" s="11">
        <f t="shared" si="19"/>
        <v>9698650</v>
      </c>
      <c r="Q34" s="19">
        <f t="shared" ref="Q34" si="20">SUM(Q5:Q33)</f>
        <v>9900000</v>
      </c>
      <c r="R34" s="30">
        <f t="shared" ref="R34" si="21">SUM(R5:R33)</f>
        <v>11882580</v>
      </c>
      <c r="S34" s="19">
        <f t="shared" ref="S34" si="22">SUM(S5:S33)</f>
        <v>11462070</v>
      </c>
      <c r="T34" s="19">
        <f t="shared" ref="T34" si="23">SUM(T5:T33)</f>
        <v>11225160</v>
      </c>
      <c r="U34" s="19">
        <f t="shared" ref="U34" si="24">SUM(U5:U33)</f>
        <v>12585820</v>
      </c>
      <c r="V34" s="19">
        <f t="shared" ref="V34" si="25">SUM(V5:V33)</f>
        <v>14168680</v>
      </c>
      <c r="W34" s="19">
        <f t="shared" ref="W34" si="26">SUM(W5:W33)</f>
        <v>15411900</v>
      </c>
      <c r="X34" s="19">
        <f t="shared" ref="X34" si="27">SUM(X5:X33)</f>
        <v>17548500</v>
      </c>
      <c r="Y34" s="19">
        <f t="shared" ref="Y34:Z34" si="28">SUM(Y5:Y33)</f>
        <v>16093665</v>
      </c>
      <c r="Z34" s="19">
        <f t="shared" si="28"/>
        <v>14961140</v>
      </c>
      <c r="AA34" s="11"/>
      <c r="AB34" s="11"/>
      <c r="AC34" s="11"/>
      <c r="AD34" s="11"/>
    </row>
    <row r="35" spans="1:30" s="12" customFormat="1" ht="11.25" x14ac:dyDescent="0.2">
      <c r="B35" s="15" t="s">
        <v>67</v>
      </c>
      <c r="C35" s="15"/>
      <c r="D35" s="16">
        <v>388170</v>
      </c>
      <c r="E35" s="16">
        <v>6196924</v>
      </c>
      <c r="F35" s="16">
        <v>8008679</v>
      </c>
      <c r="G35" s="16">
        <v>8938422</v>
      </c>
      <c r="H35" s="16">
        <v>8903000</v>
      </c>
      <c r="I35" s="13"/>
      <c r="J35" s="13"/>
      <c r="K35" s="13"/>
      <c r="L35" s="13"/>
      <c r="M35" s="13"/>
      <c r="N35" s="13"/>
      <c r="O35" s="13"/>
      <c r="P35" s="13"/>
      <c r="Q35" s="16"/>
      <c r="R35" s="31"/>
      <c r="S35" s="16"/>
      <c r="T35" s="16"/>
      <c r="U35" s="16"/>
      <c r="V35" s="16"/>
      <c r="W35" s="16"/>
      <c r="X35" s="16"/>
      <c r="Y35" s="16"/>
      <c r="Z35" s="16"/>
      <c r="AA35" s="13"/>
      <c r="AB35" s="13"/>
      <c r="AC35" s="13"/>
      <c r="AD35" s="13"/>
    </row>
    <row r="36" spans="1:30" s="17" customFormat="1" ht="11.25" x14ac:dyDescent="0.2">
      <c r="B36" s="18" t="s">
        <v>68</v>
      </c>
      <c r="C36" s="18"/>
      <c r="D36" s="19">
        <f>D34</f>
        <v>388170</v>
      </c>
      <c r="E36" s="19">
        <f>D34+E34</f>
        <v>7468722</v>
      </c>
      <c r="F36" s="19">
        <f>E36+F34</f>
        <v>16100543.999999998</v>
      </c>
      <c r="G36" s="19">
        <f t="shared" ref="G36:Z36" si="29">F36+G34</f>
        <v>25446036</v>
      </c>
      <c r="H36" s="19">
        <f t="shared" si="29"/>
        <v>34552036</v>
      </c>
      <c r="I36" s="19">
        <f t="shared" si="29"/>
        <v>46825846</v>
      </c>
      <c r="J36" s="19">
        <f t="shared" si="29"/>
        <v>57841696</v>
      </c>
      <c r="K36" s="19">
        <f t="shared" si="29"/>
        <v>70740086</v>
      </c>
      <c r="L36" s="19">
        <f t="shared" si="29"/>
        <v>82006476</v>
      </c>
      <c r="M36" s="19">
        <f t="shared" si="29"/>
        <v>92418036</v>
      </c>
      <c r="N36" s="19">
        <f t="shared" si="29"/>
        <v>101574556</v>
      </c>
      <c r="O36" s="19">
        <f t="shared" si="29"/>
        <v>109943516</v>
      </c>
      <c r="P36" s="19">
        <f t="shared" si="29"/>
        <v>119642166</v>
      </c>
      <c r="Q36" s="19">
        <f t="shared" si="29"/>
        <v>129542166</v>
      </c>
      <c r="R36" s="30">
        <f t="shared" si="29"/>
        <v>141424746</v>
      </c>
      <c r="S36" s="19">
        <f t="shared" si="29"/>
        <v>152886816</v>
      </c>
      <c r="T36" s="19">
        <f t="shared" si="29"/>
        <v>164111976</v>
      </c>
      <c r="U36" s="19">
        <f t="shared" si="29"/>
        <v>176697796</v>
      </c>
      <c r="V36" s="19">
        <f t="shared" si="29"/>
        <v>190866476</v>
      </c>
      <c r="W36" s="19">
        <f t="shared" si="29"/>
        <v>206278376</v>
      </c>
      <c r="X36" s="19">
        <f t="shared" si="29"/>
        <v>223826876</v>
      </c>
      <c r="Y36" s="19">
        <f t="shared" si="29"/>
        <v>239920541</v>
      </c>
      <c r="Z36" s="19">
        <f t="shared" si="29"/>
        <v>254881681</v>
      </c>
      <c r="AA36" s="20"/>
      <c r="AB36" s="20"/>
      <c r="AC36" s="20"/>
      <c r="AD36" s="20"/>
    </row>
    <row r="37" spans="1:30" s="2" customFormat="1" ht="11.25" x14ac:dyDescent="0.2">
      <c r="I37" s="7"/>
      <c r="J37" s="7"/>
      <c r="K37" s="7"/>
      <c r="L37" s="7"/>
      <c r="M37" s="7"/>
      <c r="N37" s="7"/>
      <c r="O37" s="7"/>
      <c r="P37" s="7"/>
      <c r="Q37" s="16"/>
      <c r="R37" s="28"/>
      <c r="S37" s="7"/>
      <c r="T37" s="7"/>
      <c r="U37" s="16"/>
      <c r="V37" s="16"/>
      <c r="W37" s="7"/>
      <c r="X37" s="16"/>
      <c r="Y37" s="16"/>
      <c r="Z37" s="16"/>
      <c r="AA37" s="7"/>
      <c r="AB37" s="7"/>
      <c r="AC37" s="7"/>
      <c r="AD37" s="7"/>
    </row>
    <row r="38" spans="1:30" s="2" customFormat="1" ht="11.25" x14ac:dyDescent="0.2">
      <c r="B38" s="6" t="s">
        <v>71</v>
      </c>
      <c r="C38" s="6" t="s">
        <v>61</v>
      </c>
      <c r="D38" s="6"/>
      <c r="E38" s="6"/>
      <c r="F38" s="6"/>
      <c r="G38" s="6"/>
      <c r="H38" s="6"/>
      <c r="I38" s="9"/>
      <c r="J38" s="9"/>
      <c r="K38" s="9"/>
      <c r="L38" s="9"/>
      <c r="M38" s="9"/>
      <c r="N38" s="9"/>
      <c r="O38" s="9"/>
      <c r="P38" s="9"/>
      <c r="Q38" s="23"/>
      <c r="R38" s="29"/>
      <c r="S38" s="9"/>
      <c r="T38" s="9"/>
      <c r="U38" s="23"/>
      <c r="V38" s="23"/>
      <c r="W38" s="9"/>
      <c r="X38" s="23"/>
      <c r="Y38" s="23"/>
      <c r="Z38" s="23"/>
      <c r="AA38" s="7"/>
      <c r="AB38" s="7"/>
      <c r="AC38" s="7"/>
      <c r="AD38" s="7"/>
    </row>
    <row r="39" spans="1:30" s="2" customFormat="1" ht="11.25" x14ac:dyDescent="0.2">
      <c r="C39" s="2" t="s">
        <v>32</v>
      </c>
      <c r="D39" s="7">
        <f>D5+D8+D9+D10+D27</f>
        <v>6580.0596541008517</v>
      </c>
      <c r="E39" s="7">
        <f t="shared" ref="E39:P39" si="30">E5+E8+E9+E10+E27</f>
        <v>988675.09171736427</v>
      </c>
      <c r="F39" s="7">
        <f t="shared" si="30"/>
        <v>758902.03745921829</v>
      </c>
      <c r="G39" s="7">
        <f t="shared" si="30"/>
        <v>558589.56610126351</v>
      </c>
      <c r="H39" s="7">
        <f t="shared" si="30"/>
        <v>353919.11044248624</v>
      </c>
      <c r="I39" s="7">
        <f t="shared" si="30"/>
        <v>224260</v>
      </c>
      <c r="J39" s="7">
        <f t="shared" si="30"/>
        <v>266880</v>
      </c>
      <c r="K39" s="7">
        <f t="shared" si="30"/>
        <v>467700</v>
      </c>
      <c r="L39" s="7">
        <f t="shared" si="30"/>
        <v>777580</v>
      </c>
      <c r="M39" s="7">
        <f t="shared" si="30"/>
        <v>128240</v>
      </c>
      <c r="N39" s="7">
        <f t="shared" si="30"/>
        <v>487880</v>
      </c>
      <c r="O39" s="7">
        <f t="shared" si="30"/>
        <v>515740</v>
      </c>
      <c r="P39" s="7">
        <f t="shared" si="30"/>
        <v>246450</v>
      </c>
      <c r="Q39" s="16">
        <f>Q5+Q6+Q8+Q9+Q10+Q27</f>
        <v>217540</v>
      </c>
      <c r="R39" s="28">
        <f t="shared" ref="R39:Y39" si="31">R5+R6+R8+R9+R10+R27</f>
        <v>1538060</v>
      </c>
      <c r="S39" s="16">
        <f t="shared" si="31"/>
        <v>157040</v>
      </c>
      <c r="T39" s="16">
        <f t="shared" si="31"/>
        <v>433480</v>
      </c>
      <c r="U39" s="16">
        <f t="shared" si="31"/>
        <v>740480</v>
      </c>
      <c r="V39" s="16">
        <f t="shared" si="31"/>
        <v>465600</v>
      </c>
      <c r="W39" s="16">
        <f t="shared" si="31"/>
        <v>339560</v>
      </c>
      <c r="X39" s="16">
        <f t="shared" si="31"/>
        <v>1564400</v>
      </c>
      <c r="Y39" s="16">
        <f t="shared" si="31"/>
        <v>1224235</v>
      </c>
      <c r="Z39" s="16">
        <f t="shared" ref="Z39" si="32">Z5+Z6+Z8+Z9+Z10+Z27</f>
        <v>721780</v>
      </c>
      <c r="AA39" s="7"/>
      <c r="AB39" s="7"/>
      <c r="AC39" s="7"/>
      <c r="AD39" s="7"/>
    </row>
    <row r="40" spans="1:30" s="2" customFormat="1" ht="11.25" x14ac:dyDescent="0.2">
      <c r="C40" s="2" t="s">
        <v>36</v>
      </c>
      <c r="D40" s="7">
        <f t="shared" ref="D40:H40" si="33">D26+D29</f>
        <v>214.71173575321868</v>
      </c>
      <c r="E40" s="7">
        <f t="shared" si="33"/>
        <v>3427.7566745775794</v>
      </c>
      <c r="F40" s="7">
        <f t="shared" si="33"/>
        <v>4429.9079505895652</v>
      </c>
      <c r="G40" s="7">
        <f t="shared" si="33"/>
        <v>4944.1845132667559</v>
      </c>
      <c r="H40" s="7">
        <f t="shared" si="33"/>
        <v>4924.591244585893</v>
      </c>
      <c r="I40" s="7">
        <f>I26+I29</f>
        <v>6780</v>
      </c>
      <c r="J40" s="7">
        <f t="shared" ref="J40:P40" si="34">J26+J29</f>
        <v>27940</v>
      </c>
      <c r="K40" s="7">
        <f t="shared" si="34"/>
        <v>32960</v>
      </c>
      <c r="L40" s="7">
        <f t="shared" si="34"/>
        <v>15660</v>
      </c>
      <c r="M40" s="7">
        <f t="shared" si="34"/>
        <v>16640</v>
      </c>
      <c r="N40" s="7">
        <f t="shared" si="34"/>
        <v>0</v>
      </c>
      <c r="O40" s="7">
        <f t="shared" si="34"/>
        <v>0</v>
      </c>
      <c r="P40" s="7">
        <f t="shared" si="34"/>
        <v>0</v>
      </c>
      <c r="Q40" s="16">
        <f t="shared" ref="Q40:Y40" si="35">Q26+Q29</f>
        <v>0</v>
      </c>
      <c r="R40" s="28">
        <f t="shared" si="35"/>
        <v>0</v>
      </c>
      <c r="S40" s="16">
        <f t="shared" si="35"/>
        <v>0</v>
      </c>
      <c r="T40" s="16">
        <f t="shared" si="35"/>
        <v>0</v>
      </c>
      <c r="U40" s="16">
        <f t="shared" si="35"/>
        <v>0</v>
      </c>
      <c r="V40" s="16">
        <f t="shared" si="35"/>
        <v>0</v>
      </c>
      <c r="W40" s="16">
        <f t="shared" si="35"/>
        <v>0</v>
      </c>
      <c r="X40" s="16">
        <f t="shared" si="35"/>
        <v>0</v>
      </c>
      <c r="Y40" s="16">
        <f t="shared" si="35"/>
        <v>0</v>
      </c>
      <c r="Z40" s="16">
        <f t="shared" ref="Z40" si="36">Z26+Z29</f>
        <v>0</v>
      </c>
      <c r="AA40" s="7"/>
      <c r="AB40" s="7"/>
      <c r="AC40" s="7"/>
      <c r="AD40" s="7"/>
    </row>
    <row r="41" spans="1:30" s="2" customFormat="1" ht="11.25" x14ac:dyDescent="0.2">
      <c r="C41" s="2" t="s">
        <v>35</v>
      </c>
      <c r="D41" s="7">
        <f t="shared" ref="D41:H41" si="37">D24</f>
        <v>29.134925795422003</v>
      </c>
      <c r="E41" s="7">
        <f t="shared" si="37"/>
        <v>465.12332457394882</v>
      </c>
      <c r="F41" s="7">
        <f t="shared" si="37"/>
        <v>601.10845347233044</v>
      </c>
      <c r="G41" s="7">
        <f t="shared" si="37"/>
        <v>670.89229383560689</v>
      </c>
      <c r="H41" s="7">
        <f t="shared" si="37"/>
        <v>668.23362020929517</v>
      </c>
      <c r="I41" s="7">
        <f>I24</f>
        <v>920</v>
      </c>
      <c r="J41" s="7">
        <f t="shared" ref="J41:P41" si="38">J24</f>
        <v>4280</v>
      </c>
      <c r="K41" s="7">
        <f t="shared" si="38"/>
        <v>2180</v>
      </c>
      <c r="L41" s="7">
        <f t="shared" si="38"/>
        <v>0</v>
      </c>
      <c r="M41" s="7">
        <f t="shared" si="38"/>
        <v>0</v>
      </c>
      <c r="N41" s="7">
        <f t="shared" si="38"/>
        <v>0</v>
      </c>
      <c r="O41" s="7">
        <f t="shared" si="38"/>
        <v>0</v>
      </c>
      <c r="P41" s="7">
        <f t="shared" si="38"/>
        <v>0</v>
      </c>
      <c r="Q41" s="16">
        <f t="shared" ref="Q41:Y41" si="39">Q24</f>
        <v>0</v>
      </c>
      <c r="R41" s="28">
        <f t="shared" si="39"/>
        <v>0</v>
      </c>
      <c r="S41" s="16">
        <f t="shared" si="39"/>
        <v>0</v>
      </c>
      <c r="T41" s="16">
        <f t="shared" si="39"/>
        <v>0</v>
      </c>
      <c r="U41" s="16">
        <f t="shared" si="39"/>
        <v>0</v>
      </c>
      <c r="V41" s="16">
        <f t="shared" si="39"/>
        <v>0</v>
      </c>
      <c r="W41" s="16">
        <f t="shared" si="39"/>
        <v>0</v>
      </c>
      <c r="X41" s="16">
        <f t="shared" si="39"/>
        <v>0</v>
      </c>
      <c r="Y41" s="16">
        <f t="shared" si="39"/>
        <v>0</v>
      </c>
      <c r="Z41" s="16">
        <f t="shared" ref="Z41" si="40">Z24</f>
        <v>0</v>
      </c>
      <c r="AA41" s="7"/>
      <c r="AB41" s="7"/>
      <c r="AC41" s="7"/>
      <c r="AD41" s="7"/>
    </row>
    <row r="42" spans="1:30" s="2" customFormat="1" ht="11.25" x14ac:dyDescent="0.2">
      <c r="C42" s="2" t="s">
        <v>34</v>
      </c>
      <c r="D42" s="7">
        <f t="shared" ref="D42:H42" si="41">D11</f>
        <v>102718.66441549669</v>
      </c>
      <c r="E42" s="7">
        <f t="shared" si="41"/>
        <v>1639847.893356873</v>
      </c>
      <c r="F42" s="7">
        <f t="shared" si="41"/>
        <v>2119279.7243796163</v>
      </c>
      <c r="G42" s="7">
        <f t="shared" si="41"/>
        <v>2365310.9973003911</v>
      </c>
      <c r="H42" s="7">
        <f t="shared" si="41"/>
        <v>2355937.5255459384</v>
      </c>
      <c r="I42" s="7">
        <f>I11</f>
        <v>3243570</v>
      </c>
      <c r="J42" s="7">
        <f t="shared" ref="J42:P42" si="42">J11</f>
        <v>1152030</v>
      </c>
      <c r="K42" s="7">
        <f t="shared" si="42"/>
        <v>2180210</v>
      </c>
      <c r="L42" s="7">
        <f t="shared" si="42"/>
        <v>565920</v>
      </c>
      <c r="M42" s="7">
        <f t="shared" si="42"/>
        <v>877420</v>
      </c>
      <c r="N42" s="7">
        <f t="shared" si="42"/>
        <v>668840</v>
      </c>
      <c r="O42" s="7">
        <f t="shared" si="42"/>
        <v>519180</v>
      </c>
      <c r="P42" s="7">
        <f t="shared" si="42"/>
        <v>722660</v>
      </c>
      <c r="Q42" s="16">
        <f t="shared" ref="Q42:Y42" si="43">Q11</f>
        <v>877980</v>
      </c>
      <c r="R42" s="28">
        <f t="shared" si="43"/>
        <v>1512660</v>
      </c>
      <c r="S42" s="16">
        <f t="shared" si="43"/>
        <v>1771930</v>
      </c>
      <c r="T42" s="16">
        <f t="shared" si="43"/>
        <v>1378020</v>
      </c>
      <c r="U42" s="16">
        <f t="shared" si="43"/>
        <v>1773820</v>
      </c>
      <c r="V42" s="16">
        <f t="shared" si="43"/>
        <v>2565740</v>
      </c>
      <c r="W42" s="16">
        <f t="shared" si="43"/>
        <v>3630860</v>
      </c>
      <c r="X42" s="16">
        <f t="shared" si="43"/>
        <v>3990800</v>
      </c>
      <c r="Y42" s="16">
        <f t="shared" si="43"/>
        <v>3480820</v>
      </c>
      <c r="Z42" s="16">
        <f t="shared" ref="Z42" si="44">Z11</f>
        <v>3935250</v>
      </c>
      <c r="AA42" s="7"/>
      <c r="AB42" s="7"/>
      <c r="AC42" s="7"/>
      <c r="AD42" s="7"/>
    </row>
    <row r="43" spans="1:30" s="2" customFormat="1" ht="11.25" x14ac:dyDescent="0.2">
      <c r="C43" s="2" t="s">
        <v>39</v>
      </c>
      <c r="D43" s="7">
        <f t="shared" ref="D43:H43" si="45">D12</f>
        <v>0</v>
      </c>
      <c r="E43" s="7">
        <f t="shared" si="45"/>
        <v>0</v>
      </c>
      <c r="F43" s="7">
        <f t="shared" si="45"/>
        <v>0</v>
      </c>
      <c r="G43" s="7">
        <f t="shared" si="45"/>
        <v>0</v>
      </c>
      <c r="H43" s="7">
        <f t="shared" si="45"/>
        <v>0</v>
      </c>
      <c r="I43" s="7">
        <f>I12</f>
        <v>0</v>
      </c>
      <c r="J43" s="7">
        <f t="shared" ref="J43:P43" si="46">J12</f>
        <v>0</v>
      </c>
      <c r="K43" s="7">
        <f t="shared" si="46"/>
        <v>3800</v>
      </c>
      <c r="L43" s="7">
        <f t="shared" si="46"/>
        <v>0</v>
      </c>
      <c r="M43" s="7">
        <f t="shared" si="46"/>
        <v>0</v>
      </c>
      <c r="N43" s="7">
        <f t="shared" si="46"/>
        <v>0</v>
      </c>
      <c r="O43" s="7">
        <f t="shared" si="46"/>
        <v>0</v>
      </c>
      <c r="P43" s="7">
        <f t="shared" si="46"/>
        <v>0</v>
      </c>
      <c r="Q43" s="16">
        <f t="shared" ref="Q43:Y43" si="47">Q12</f>
        <v>0</v>
      </c>
      <c r="R43" s="28">
        <f t="shared" si="47"/>
        <v>0</v>
      </c>
      <c r="S43" s="16">
        <f t="shared" si="47"/>
        <v>0</v>
      </c>
      <c r="T43" s="16">
        <f t="shared" si="47"/>
        <v>0</v>
      </c>
      <c r="U43" s="16">
        <f t="shared" si="47"/>
        <v>0</v>
      </c>
      <c r="V43" s="16">
        <f t="shared" si="47"/>
        <v>0</v>
      </c>
      <c r="W43" s="16">
        <f t="shared" si="47"/>
        <v>0</v>
      </c>
      <c r="X43" s="16">
        <f t="shared" si="47"/>
        <v>0</v>
      </c>
      <c r="Y43" s="16">
        <f t="shared" si="47"/>
        <v>0</v>
      </c>
      <c r="Z43" s="16">
        <f t="shared" ref="Z43" si="48">Z12</f>
        <v>0</v>
      </c>
      <c r="AA43" s="7"/>
      <c r="AB43" s="7"/>
      <c r="AC43" s="7"/>
      <c r="AD43" s="7"/>
    </row>
    <row r="44" spans="1:30" s="2" customFormat="1" ht="11.25" x14ac:dyDescent="0.2">
      <c r="C44" s="2" t="s">
        <v>40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16">
        <v>0</v>
      </c>
      <c r="R44" s="28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7"/>
      <c r="AB44" s="7"/>
      <c r="AC44" s="7"/>
      <c r="AD44" s="7"/>
    </row>
    <row r="45" spans="1:30" s="2" customFormat="1" ht="11.25" x14ac:dyDescent="0.2">
      <c r="C45" s="2" t="s">
        <v>38</v>
      </c>
      <c r="D45" s="7">
        <f t="shared" ref="D45:H45" si="49">D32</f>
        <v>646.03531111587927</v>
      </c>
      <c r="E45" s="7">
        <f t="shared" si="49"/>
        <v>10313.604153596256</v>
      </c>
      <c r="F45" s="7">
        <f t="shared" si="49"/>
        <v>13328.926576995153</v>
      </c>
      <c r="G45" s="7">
        <f t="shared" si="49"/>
        <v>14876.307385050415</v>
      </c>
      <c r="H45" s="7">
        <f t="shared" si="49"/>
        <v>14817.354187249588</v>
      </c>
      <c r="I45" s="7">
        <f>I32</f>
        <v>20400</v>
      </c>
      <c r="J45" s="7">
        <f t="shared" ref="J45:P45" si="50">J32</f>
        <v>214980</v>
      </c>
      <c r="K45" s="7">
        <f t="shared" si="50"/>
        <v>70540</v>
      </c>
      <c r="L45" s="7">
        <f t="shared" si="50"/>
        <v>34240</v>
      </c>
      <c r="M45" s="7">
        <f t="shared" si="50"/>
        <v>175320</v>
      </c>
      <c r="N45" s="7">
        <f t="shared" si="50"/>
        <v>327080</v>
      </c>
      <c r="O45" s="7">
        <f t="shared" si="50"/>
        <v>231520</v>
      </c>
      <c r="P45" s="7">
        <f t="shared" si="50"/>
        <v>230520</v>
      </c>
      <c r="Q45" s="16">
        <f t="shared" ref="Q45:Y45" si="51">Q32</f>
        <v>314200</v>
      </c>
      <c r="R45" s="28">
        <f t="shared" si="51"/>
        <v>134520</v>
      </c>
      <c r="S45" s="16">
        <f t="shared" si="51"/>
        <v>301820</v>
      </c>
      <c r="T45" s="16">
        <f t="shared" si="51"/>
        <v>493700</v>
      </c>
      <c r="U45" s="16">
        <f t="shared" si="51"/>
        <v>431080</v>
      </c>
      <c r="V45" s="16">
        <f t="shared" si="51"/>
        <v>466040</v>
      </c>
      <c r="W45" s="16">
        <f t="shared" si="51"/>
        <v>632760</v>
      </c>
      <c r="X45" s="16">
        <f t="shared" si="51"/>
        <v>544820</v>
      </c>
      <c r="Y45" s="16">
        <f t="shared" si="51"/>
        <v>800320</v>
      </c>
      <c r="Z45" s="16">
        <f t="shared" ref="Z45" si="52">Z32</f>
        <v>596780</v>
      </c>
      <c r="AA45" s="7"/>
      <c r="AB45" s="7"/>
      <c r="AC45" s="7"/>
      <c r="AD45" s="7"/>
    </row>
    <row r="46" spans="1:30" s="2" customFormat="1" ht="11.25" x14ac:dyDescent="0.2">
      <c r="C46" s="2" t="s">
        <v>33</v>
      </c>
      <c r="D46" s="7">
        <f>D7+D13+D14+D15+D17+D18+D19+D20+D21+D22+D23+D25+D28</f>
        <v>7079.1536003354722</v>
      </c>
      <c r="E46" s="7">
        <f t="shared" ref="E46:P46" si="53">E7+E13+E14+E15+E17+E18+E19+E20+E21+E22+E23+E25+E28</f>
        <v>113014.8564948484</v>
      </c>
      <c r="F46" s="7">
        <f t="shared" si="53"/>
        <v>146056.2866187008</v>
      </c>
      <c r="G46" s="7">
        <f t="shared" si="53"/>
        <v>163012.24278696906</v>
      </c>
      <c r="H46" s="7">
        <f t="shared" si="53"/>
        <v>162366.24289302813</v>
      </c>
      <c r="I46" s="7">
        <f t="shared" si="53"/>
        <v>223540</v>
      </c>
      <c r="J46" s="7">
        <f t="shared" si="53"/>
        <v>314620</v>
      </c>
      <c r="K46" s="7">
        <f t="shared" si="53"/>
        <v>489980</v>
      </c>
      <c r="L46" s="7">
        <f t="shared" si="53"/>
        <v>498220</v>
      </c>
      <c r="M46" s="7">
        <f t="shared" si="53"/>
        <v>113300</v>
      </c>
      <c r="N46" s="7">
        <f t="shared" si="53"/>
        <v>106660</v>
      </c>
      <c r="O46" s="7">
        <f t="shared" si="53"/>
        <v>426000</v>
      </c>
      <c r="P46" s="7">
        <f t="shared" si="53"/>
        <v>125560</v>
      </c>
      <c r="Q46" s="16">
        <f>Q7+Q13+Q14+Q15+Q16+Q17+Q18+Q19+Q20+Q21+Q22+Q23+Q25+Q28</f>
        <v>189920</v>
      </c>
      <c r="R46" s="28">
        <f t="shared" ref="R46:Y46" si="54">R7+R13+R14+R15+R16+R17+R18+R19+R20+R21+R22+R23+R25+R28</f>
        <v>354480</v>
      </c>
      <c r="S46" s="16">
        <f t="shared" si="54"/>
        <v>687400</v>
      </c>
      <c r="T46" s="16">
        <f t="shared" si="54"/>
        <v>405340</v>
      </c>
      <c r="U46" s="16">
        <f t="shared" si="54"/>
        <v>910760</v>
      </c>
      <c r="V46" s="16">
        <f t="shared" si="54"/>
        <v>782060</v>
      </c>
      <c r="W46" s="16">
        <f t="shared" si="54"/>
        <v>1148440</v>
      </c>
      <c r="X46" s="16">
        <f t="shared" si="54"/>
        <v>859240</v>
      </c>
      <c r="Y46" s="16">
        <f t="shared" si="54"/>
        <v>1367180</v>
      </c>
      <c r="Z46" s="16">
        <f t="shared" ref="Z46" si="55">Z7+Z13+Z14+Z15+Z16+Z17+Z18+Z19+Z20+Z21+Z22+Z23+Z25+Z28</f>
        <v>1199440</v>
      </c>
      <c r="AA46" s="7"/>
      <c r="AB46" s="7"/>
      <c r="AC46" s="7"/>
      <c r="AD46" s="7"/>
    </row>
    <row r="47" spans="1:30" s="2" customFormat="1" ht="11.25" x14ac:dyDescent="0.2">
      <c r="B47" s="6"/>
      <c r="C47" s="6" t="s">
        <v>41</v>
      </c>
      <c r="D47" s="9">
        <f t="shared" ref="D47:H47" si="56">D33</f>
        <v>0</v>
      </c>
      <c r="E47" s="9">
        <f t="shared" si="56"/>
        <v>0</v>
      </c>
      <c r="F47" s="9">
        <f t="shared" si="56"/>
        <v>0</v>
      </c>
      <c r="G47" s="9">
        <f t="shared" si="56"/>
        <v>0</v>
      </c>
      <c r="H47" s="9">
        <f t="shared" si="56"/>
        <v>0</v>
      </c>
      <c r="I47" s="9">
        <f>I33</f>
        <v>0</v>
      </c>
      <c r="J47" s="9">
        <f t="shared" ref="J47:P47" si="57">J33</f>
        <v>915260</v>
      </c>
      <c r="K47" s="9">
        <f t="shared" si="57"/>
        <v>1249000</v>
      </c>
      <c r="L47" s="9">
        <f t="shared" si="57"/>
        <v>1387680</v>
      </c>
      <c r="M47" s="9">
        <f t="shared" si="57"/>
        <v>2713300</v>
      </c>
      <c r="N47" s="9">
        <f t="shared" si="57"/>
        <v>1347600</v>
      </c>
      <c r="O47" s="9">
        <f t="shared" si="57"/>
        <v>891640</v>
      </c>
      <c r="P47" s="9">
        <f t="shared" si="57"/>
        <v>1605080</v>
      </c>
      <c r="Q47" s="23">
        <f t="shared" ref="Q47:Y47" si="58">Q33</f>
        <v>1900500</v>
      </c>
      <c r="R47" s="29">
        <f t="shared" si="58"/>
        <v>1851220</v>
      </c>
      <c r="S47" s="23">
        <f t="shared" si="58"/>
        <v>2178860</v>
      </c>
      <c r="T47" s="23">
        <f t="shared" si="58"/>
        <v>1829020</v>
      </c>
      <c r="U47" s="23">
        <f t="shared" si="58"/>
        <v>1568960</v>
      </c>
      <c r="V47" s="23">
        <f t="shared" si="58"/>
        <v>2187600</v>
      </c>
      <c r="W47" s="23">
        <f t="shared" si="58"/>
        <v>2032920</v>
      </c>
      <c r="X47" s="23">
        <f t="shared" si="58"/>
        <v>1527180</v>
      </c>
      <c r="Y47" s="23">
        <f t="shared" si="58"/>
        <v>1320860</v>
      </c>
      <c r="Z47" s="23">
        <f t="shared" ref="Z47" si="59">Z33</f>
        <v>1306900</v>
      </c>
      <c r="AA47" s="7"/>
      <c r="AB47" s="7"/>
      <c r="AC47" s="7"/>
      <c r="AD47" s="7"/>
    </row>
    <row r="48" spans="1:30" s="2" customFormat="1" ht="11.25" x14ac:dyDescent="0.2">
      <c r="D48" s="7">
        <f t="shared" ref="D48:H48" si="60">SUM(D39:D47)</f>
        <v>117267.75964259754</v>
      </c>
      <c r="E48" s="7">
        <f t="shared" si="60"/>
        <v>2755744.3257218339</v>
      </c>
      <c r="F48" s="7">
        <f t="shared" si="60"/>
        <v>3042597.9914385923</v>
      </c>
      <c r="G48" s="7">
        <f t="shared" si="60"/>
        <v>3107404.1903807763</v>
      </c>
      <c r="H48" s="7">
        <f t="shared" si="60"/>
        <v>2892633.0579334977</v>
      </c>
      <c r="I48" s="7">
        <f>SUM(I39:I47)</f>
        <v>3719470</v>
      </c>
      <c r="J48" s="7">
        <f t="shared" ref="J48:P48" si="61">SUM(J39:J47)</f>
        <v>2895990</v>
      </c>
      <c r="K48" s="7">
        <f t="shared" si="61"/>
        <v>4496370</v>
      </c>
      <c r="L48" s="7">
        <f t="shared" si="61"/>
        <v>3279300</v>
      </c>
      <c r="M48" s="7">
        <f t="shared" si="61"/>
        <v>4024220</v>
      </c>
      <c r="N48" s="7">
        <f t="shared" si="61"/>
        <v>2938060</v>
      </c>
      <c r="O48" s="7">
        <f t="shared" si="61"/>
        <v>2584080</v>
      </c>
      <c r="P48" s="7">
        <f t="shared" si="61"/>
        <v>2930270</v>
      </c>
      <c r="Q48" s="16">
        <f t="shared" ref="Q48" si="62">SUM(Q39:Q47)</f>
        <v>3500140</v>
      </c>
      <c r="R48" s="28">
        <f t="shared" ref="R48" si="63">SUM(R39:R47)</f>
        <v>5390940</v>
      </c>
      <c r="S48" s="16">
        <f t="shared" ref="S48" si="64">SUM(S39:S47)</f>
        <v>5097050</v>
      </c>
      <c r="T48" s="16">
        <f t="shared" ref="T48" si="65">SUM(T39:T47)</f>
        <v>4539560</v>
      </c>
      <c r="U48" s="16">
        <f t="shared" ref="U48" si="66">SUM(U39:U47)</f>
        <v>5425100</v>
      </c>
      <c r="V48" s="16">
        <f t="shared" ref="V48" si="67">SUM(V39:V47)</f>
        <v>6467040</v>
      </c>
      <c r="W48" s="16">
        <f t="shared" ref="W48" si="68">SUM(W39:W47)</f>
        <v>7784540</v>
      </c>
      <c r="X48" s="16">
        <f t="shared" ref="X48" si="69">SUM(X39:X47)</f>
        <v>8486440</v>
      </c>
      <c r="Y48" s="16">
        <f t="shared" ref="Y48:Z48" si="70">SUM(Y39:Y47)</f>
        <v>8193415</v>
      </c>
      <c r="Z48" s="16">
        <f t="shared" si="70"/>
        <v>7760150</v>
      </c>
      <c r="AA48" s="7"/>
      <c r="AB48" s="7"/>
      <c r="AC48" s="7"/>
      <c r="AD48" s="7"/>
    </row>
    <row r="49" spans="2:30" s="2" customFormat="1" ht="11.25" x14ac:dyDescent="0.2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16"/>
      <c r="R49" s="28"/>
      <c r="S49" s="16"/>
      <c r="T49" s="13"/>
      <c r="U49" s="16"/>
      <c r="V49" s="16"/>
      <c r="W49" s="16"/>
      <c r="X49" s="16"/>
      <c r="Y49" s="16"/>
      <c r="Z49" s="16"/>
      <c r="AA49" s="7"/>
      <c r="AB49" s="7"/>
      <c r="AC49" s="7"/>
      <c r="AD49" s="7"/>
    </row>
    <row r="50" spans="2:30" s="2" customFormat="1" ht="11.25" x14ac:dyDescent="0.2">
      <c r="B50" s="6" t="s">
        <v>70</v>
      </c>
      <c r="C50" s="6" t="s">
        <v>37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23"/>
      <c r="R50" s="29"/>
      <c r="S50" s="23"/>
      <c r="T50" s="14"/>
      <c r="U50" s="23"/>
      <c r="V50" s="23"/>
      <c r="W50" s="23"/>
      <c r="X50" s="23"/>
      <c r="Y50" s="23"/>
      <c r="Z50" s="23"/>
      <c r="AA50" s="7"/>
      <c r="AB50" s="7"/>
      <c r="AC50" s="7"/>
      <c r="AD50" s="7"/>
    </row>
    <row r="51" spans="2:30" s="2" customFormat="1" ht="11.25" x14ac:dyDescent="0.2">
      <c r="B51" s="21">
        <v>0.27</v>
      </c>
      <c r="C51" s="2" t="s">
        <v>32</v>
      </c>
      <c r="D51" s="7">
        <f t="shared" ref="D51:H51" si="71">(D$30+D$31)*27%</f>
        <v>73143.604896498669</v>
      </c>
      <c r="E51" s="7">
        <f t="shared" si="71"/>
        <v>1167698.0720551051</v>
      </c>
      <c r="F51" s="7">
        <f t="shared" si="71"/>
        <v>1509090.4823115801</v>
      </c>
      <c r="G51" s="7">
        <f t="shared" si="71"/>
        <v>1684283.7085971904</v>
      </c>
      <c r="H51" s="7">
        <f t="shared" si="71"/>
        <v>1677609.0743579559</v>
      </c>
      <c r="I51" s="7">
        <f>(I$30+I$31)*27%</f>
        <v>2309671.8000000003</v>
      </c>
      <c r="J51" s="7">
        <f t="shared" ref="J51:Z51" si="72">(J$30+J$31)*27%</f>
        <v>2192362.2000000002</v>
      </c>
      <c r="K51" s="7">
        <f t="shared" si="72"/>
        <v>2268545.4000000004</v>
      </c>
      <c r="L51" s="7">
        <f t="shared" si="72"/>
        <v>2156514.3000000003</v>
      </c>
      <c r="M51" s="7">
        <f t="shared" si="72"/>
        <v>1724581.8</v>
      </c>
      <c r="N51" s="7">
        <f t="shared" si="72"/>
        <v>1678984.2000000002</v>
      </c>
      <c r="O51" s="7">
        <f t="shared" si="72"/>
        <v>1561917.6</v>
      </c>
      <c r="P51" s="7">
        <f t="shared" si="72"/>
        <v>1827462.6</v>
      </c>
      <c r="Q51" s="16">
        <f t="shared" si="72"/>
        <v>1727962.2000000002</v>
      </c>
      <c r="R51" s="28">
        <f t="shared" si="72"/>
        <v>1752742.8</v>
      </c>
      <c r="S51" s="16">
        <f t="shared" si="72"/>
        <v>1718555.4000000001</v>
      </c>
      <c r="T51" s="16">
        <f t="shared" si="72"/>
        <v>1805112.0000000002</v>
      </c>
      <c r="U51" s="16">
        <f t="shared" si="72"/>
        <v>1933394.4000000001</v>
      </c>
      <c r="V51" s="16">
        <f t="shared" si="72"/>
        <v>2079442.8</v>
      </c>
      <c r="W51" s="16">
        <f t="shared" si="72"/>
        <v>2059387.2000000002</v>
      </c>
      <c r="X51" s="16">
        <f t="shared" si="72"/>
        <v>2446756.2000000002</v>
      </c>
      <c r="Y51" s="16">
        <f t="shared" si="72"/>
        <v>2133067.5</v>
      </c>
      <c r="Z51" s="16">
        <f t="shared" si="72"/>
        <v>1944267.3</v>
      </c>
      <c r="AA51" s="7"/>
      <c r="AB51" s="7"/>
      <c r="AC51" s="7"/>
      <c r="AD51" s="7"/>
    </row>
    <row r="52" spans="2:30" s="2" customFormat="1" ht="11.25" x14ac:dyDescent="0.2">
      <c r="B52" s="21">
        <v>0.01</v>
      </c>
      <c r="C52" s="2" t="s">
        <v>36</v>
      </c>
      <c r="D52" s="7">
        <f t="shared" ref="D52:H52" si="73">(D$30+D$31)*1%</f>
        <v>2709.0224035740248</v>
      </c>
      <c r="E52" s="7">
        <f t="shared" si="73"/>
        <v>43248.076742781668</v>
      </c>
      <c r="F52" s="7">
        <f t="shared" si="73"/>
        <v>55892.240085614074</v>
      </c>
      <c r="G52" s="7">
        <f t="shared" si="73"/>
        <v>62380.878096192238</v>
      </c>
      <c r="H52" s="7">
        <f t="shared" si="73"/>
        <v>62133.669420665028</v>
      </c>
      <c r="I52" s="7">
        <f>(I$30+I$31)*1%</f>
        <v>85543.400000000009</v>
      </c>
      <c r="J52" s="7">
        <f t="shared" ref="J52:Z52" si="74">(J$30+J$31)*1%</f>
        <v>81198.600000000006</v>
      </c>
      <c r="K52" s="7">
        <f t="shared" si="74"/>
        <v>84020.2</v>
      </c>
      <c r="L52" s="7">
        <f t="shared" si="74"/>
        <v>79870.900000000009</v>
      </c>
      <c r="M52" s="7">
        <f t="shared" si="74"/>
        <v>63873.4</v>
      </c>
      <c r="N52" s="7">
        <f t="shared" si="74"/>
        <v>62184.6</v>
      </c>
      <c r="O52" s="7">
        <f t="shared" si="74"/>
        <v>57848.800000000003</v>
      </c>
      <c r="P52" s="7">
        <f t="shared" si="74"/>
        <v>67683.8</v>
      </c>
      <c r="Q52" s="16">
        <f t="shared" si="74"/>
        <v>63998.6</v>
      </c>
      <c r="R52" s="28">
        <f t="shared" si="74"/>
        <v>64916.4</v>
      </c>
      <c r="S52" s="16">
        <f t="shared" si="74"/>
        <v>63650.200000000004</v>
      </c>
      <c r="T52" s="16">
        <f t="shared" si="74"/>
        <v>66856</v>
      </c>
      <c r="U52" s="16">
        <f t="shared" si="74"/>
        <v>71607.199999999997</v>
      </c>
      <c r="V52" s="16">
        <f t="shared" si="74"/>
        <v>77016.400000000009</v>
      </c>
      <c r="W52" s="16">
        <f t="shared" si="74"/>
        <v>76273.600000000006</v>
      </c>
      <c r="X52" s="16">
        <f t="shared" si="74"/>
        <v>90620.6</v>
      </c>
      <c r="Y52" s="16">
        <f t="shared" si="74"/>
        <v>79002.5</v>
      </c>
      <c r="Z52" s="16">
        <f t="shared" si="74"/>
        <v>72009.900000000009</v>
      </c>
      <c r="AA52" s="7"/>
      <c r="AB52" s="7"/>
      <c r="AC52" s="7"/>
      <c r="AD52" s="7"/>
    </row>
    <row r="53" spans="2:30" s="2" customFormat="1" ht="11.25" x14ac:dyDescent="0.2">
      <c r="B53" s="21">
        <v>0.37</v>
      </c>
      <c r="C53" s="2" t="s">
        <v>35</v>
      </c>
      <c r="D53" s="7">
        <f t="shared" ref="D53:H53" si="75">(D$30+D$31)*37%</f>
        <v>100233.82893223892</v>
      </c>
      <c r="E53" s="7">
        <f t="shared" si="75"/>
        <v>1600178.8394829219</v>
      </c>
      <c r="F53" s="7">
        <f t="shared" si="75"/>
        <v>2068012.8831677206</v>
      </c>
      <c r="G53" s="7">
        <f t="shared" si="75"/>
        <v>2308092.4895591126</v>
      </c>
      <c r="H53" s="7">
        <f t="shared" si="75"/>
        <v>2298945.7685646061</v>
      </c>
      <c r="I53" s="7">
        <f>(I$30+I$31)*37%</f>
        <v>3165105.8</v>
      </c>
      <c r="J53" s="7">
        <f t="shared" ref="J53:Z53" si="76">(J$30+J$31)*37%</f>
        <v>3004348.2</v>
      </c>
      <c r="K53" s="7">
        <f t="shared" si="76"/>
        <v>3108747.4</v>
      </c>
      <c r="L53" s="7">
        <f t="shared" si="76"/>
        <v>2955223.3</v>
      </c>
      <c r="M53" s="7">
        <f t="shared" si="76"/>
        <v>2363315.7999999998</v>
      </c>
      <c r="N53" s="7">
        <f t="shared" si="76"/>
        <v>2300830.2000000002</v>
      </c>
      <c r="O53" s="7">
        <f t="shared" si="76"/>
        <v>2140405.6</v>
      </c>
      <c r="P53" s="7">
        <f t="shared" si="76"/>
        <v>2504300.6</v>
      </c>
      <c r="Q53" s="16">
        <f t="shared" si="76"/>
        <v>2367948.2000000002</v>
      </c>
      <c r="R53" s="28">
        <f t="shared" si="76"/>
        <v>2401906.7999999998</v>
      </c>
      <c r="S53" s="16">
        <f t="shared" si="76"/>
        <v>2355057.4</v>
      </c>
      <c r="T53" s="16">
        <f t="shared" si="76"/>
        <v>2473672</v>
      </c>
      <c r="U53" s="16">
        <f t="shared" si="76"/>
        <v>2649466.4</v>
      </c>
      <c r="V53" s="16">
        <f t="shared" si="76"/>
        <v>2849606.8</v>
      </c>
      <c r="W53" s="16">
        <f t="shared" si="76"/>
        <v>2822123.2</v>
      </c>
      <c r="X53" s="16">
        <f t="shared" si="76"/>
        <v>3352962.2</v>
      </c>
      <c r="Y53" s="16">
        <f t="shared" si="76"/>
        <v>2923092.5</v>
      </c>
      <c r="Z53" s="16">
        <f t="shared" si="76"/>
        <v>2664366.2999999998</v>
      </c>
      <c r="AA53" s="7"/>
      <c r="AB53" s="7"/>
      <c r="AC53" s="7"/>
      <c r="AD53" s="7"/>
    </row>
    <row r="54" spans="2:30" s="2" customFormat="1" ht="11.25" x14ac:dyDescent="0.2">
      <c r="B54" s="21">
        <v>0.01</v>
      </c>
      <c r="C54" s="2" t="s">
        <v>34</v>
      </c>
      <c r="D54" s="7">
        <f t="shared" ref="D54:H54" si="77">(D$30+D$31)*1%</f>
        <v>2709.0224035740248</v>
      </c>
      <c r="E54" s="7">
        <f t="shared" si="77"/>
        <v>43248.076742781668</v>
      </c>
      <c r="F54" s="7">
        <f t="shared" si="77"/>
        <v>55892.240085614074</v>
      </c>
      <c r="G54" s="7">
        <f t="shared" si="77"/>
        <v>62380.878096192238</v>
      </c>
      <c r="H54" s="7">
        <f t="shared" si="77"/>
        <v>62133.669420665028</v>
      </c>
      <c r="I54" s="7">
        <f>(I$30+I$31)*1%</f>
        <v>85543.400000000009</v>
      </c>
      <c r="J54" s="7">
        <f t="shared" ref="J54:Z54" si="78">(J$30+J$31)*1%</f>
        <v>81198.600000000006</v>
      </c>
      <c r="K54" s="7">
        <f t="shared" si="78"/>
        <v>84020.2</v>
      </c>
      <c r="L54" s="7">
        <f t="shared" si="78"/>
        <v>79870.900000000009</v>
      </c>
      <c r="M54" s="7">
        <f t="shared" si="78"/>
        <v>63873.4</v>
      </c>
      <c r="N54" s="7">
        <f t="shared" si="78"/>
        <v>62184.6</v>
      </c>
      <c r="O54" s="7">
        <f t="shared" si="78"/>
        <v>57848.800000000003</v>
      </c>
      <c r="P54" s="7">
        <f t="shared" si="78"/>
        <v>67683.8</v>
      </c>
      <c r="Q54" s="16">
        <f t="shared" si="78"/>
        <v>63998.6</v>
      </c>
      <c r="R54" s="28">
        <f t="shared" si="78"/>
        <v>64916.4</v>
      </c>
      <c r="S54" s="16">
        <f t="shared" si="78"/>
        <v>63650.200000000004</v>
      </c>
      <c r="T54" s="16">
        <f t="shared" si="78"/>
        <v>66856</v>
      </c>
      <c r="U54" s="16">
        <f t="shared" si="78"/>
        <v>71607.199999999997</v>
      </c>
      <c r="V54" s="16">
        <f t="shared" si="78"/>
        <v>77016.400000000009</v>
      </c>
      <c r="W54" s="16">
        <f t="shared" si="78"/>
        <v>76273.600000000006</v>
      </c>
      <c r="X54" s="16">
        <f t="shared" si="78"/>
        <v>90620.6</v>
      </c>
      <c r="Y54" s="16">
        <f t="shared" si="78"/>
        <v>79002.5</v>
      </c>
      <c r="Z54" s="16">
        <f t="shared" si="78"/>
        <v>72009.900000000009</v>
      </c>
      <c r="AA54" s="7"/>
      <c r="AB54" s="7"/>
      <c r="AC54" s="7"/>
      <c r="AD54" s="7"/>
    </row>
    <row r="55" spans="2:30" s="2" customFormat="1" ht="11.25" x14ac:dyDescent="0.2">
      <c r="B55" s="21">
        <v>0.04</v>
      </c>
      <c r="C55" s="2" t="s">
        <v>39</v>
      </c>
      <c r="D55" s="7">
        <f t="shared" ref="D55:H55" si="79">(D$30+D$31)*4%</f>
        <v>10836.089614296099</v>
      </c>
      <c r="E55" s="7">
        <f t="shared" si="79"/>
        <v>172992.30697112667</v>
      </c>
      <c r="F55" s="7">
        <f t="shared" si="79"/>
        <v>223568.9603424563</v>
      </c>
      <c r="G55" s="7">
        <f t="shared" si="79"/>
        <v>249523.51238476895</v>
      </c>
      <c r="H55" s="7">
        <f t="shared" si="79"/>
        <v>248534.67768266011</v>
      </c>
      <c r="I55" s="7">
        <f>(I$30+I$31)*4%</f>
        <v>342173.60000000003</v>
      </c>
      <c r="J55" s="7">
        <f t="shared" ref="J55:Z55" si="80">(J$30+J$31)*4%</f>
        <v>324794.40000000002</v>
      </c>
      <c r="K55" s="7">
        <f t="shared" si="80"/>
        <v>336080.8</v>
      </c>
      <c r="L55" s="7">
        <f t="shared" si="80"/>
        <v>319483.60000000003</v>
      </c>
      <c r="M55" s="7">
        <f t="shared" si="80"/>
        <v>255493.6</v>
      </c>
      <c r="N55" s="7">
        <f t="shared" si="80"/>
        <v>248738.4</v>
      </c>
      <c r="O55" s="7">
        <f t="shared" si="80"/>
        <v>231395.20000000001</v>
      </c>
      <c r="P55" s="7">
        <f t="shared" si="80"/>
        <v>270735.2</v>
      </c>
      <c r="Q55" s="16">
        <f t="shared" si="80"/>
        <v>255994.4</v>
      </c>
      <c r="R55" s="28">
        <f t="shared" si="80"/>
        <v>259665.6</v>
      </c>
      <c r="S55" s="16">
        <f t="shared" si="80"/>
        <v>254600.80000000002</v>
      </c>
      <c r="T55" s="16">
        <f t="shared" si="80"/>
        <v>267424</v>
      </c>
      <c r="U55" s="16">
        <f t="shared" si="80"/>
        <v>286428.79999999999</v>
      </c>
      <c r="V55" s="16">
        <f t="shared" si="80"/>
        <v>308065.60000000003</v>
      </c>
      <c r="W55" s="16">
        <f t="shared" si="80"/>
        <v>305094.40000000002</v>
      </c>
      <c r="X55" s="16">
        <f t="shared" si="80"/>
        <v>362482.4</v>
      </c>
      <c r="Y55" s="16">
        <f t="shared" si="80"/>
        <v>316010</v>
      </c>
      <c r="Z55" s="16">
        <f t="shared" si="80"/>
        <v>288039.60000000003</v>
      </c>
      <c r="AA55" s="7"/>
      <c r="AB55" s="7"/>
      <c r="AC55" s="7"/>
      <c r="AD55" s="7"/>
    </row>
    <row r="56" spans="2:30" s="2" customFormat="1" ht="11.25" x14ac:dyDescent="0.2">
      <c r="B56" s="21">
        <v>0.05</v>
      </c>
      <c r="C56" s="2" t="s">
        <v>40</v>
      </c>
      <c r="D56" s="7">
        <f t="shared" ref="D56:H56" si="81">(D$30+D$31)*5%</f>
        <v>13545.112017870124</v>
      </c>
      <c r="E56" s="7">
        <f t="shared" si="81"/>
        <v>216240.38371390838</v>
      </c>
      <c r="F56" s="7">
        <f t="shared" si="81"/>
        <v>279461.20042807038</v>
      </c>
      <c r="G56" s="7">
        <f t="shared" si="81"/>
        <v>311904.39048096118</v>
      </c>
      <c r="H56" s="7">
        <f t="shared" si="81"/>
        <v>310668.34710332513</v>
      </c>
      <c r="I56" s="7">
        <f>(I$30+I$31)*5%</f>
        <v>427717</v>
      </c>
      <c r="J56" s="7">
        <f t="shared" ref="J56:Z56" si="82">(J$30+J$31)*5%</f>
        <v>405993</v>
      </c>
      <c r="K56" s="7">
        <f t="shared" si="82"/>
        <v>420101</v>
      </c>
      <c r="L56" s="7">
        <f t="shared" si="82"/>
        <v>399354.5</v>
      </c>
      <c r="M56" s="7">
        <f t="shared" si="82"/>
        <v>319367</v>
      </c>
      <c r="N56" s="7">
        <f t="shared" si="82"/>
        <v>310923</v>
      </c>
      <c r="O56" s="7">
        <f t="shared" si="82"/>
        <v>289244</v>
      </c>
      <c r="P56" s="7">
        <f t="shared" si="82"/>
        <v>338419</v>
      </c>
      <c r="Q56" s="16">
        <f t="shared" si="82"/>
        <v>319993</v>
      </c>
      <c r="R56" s="28">
        <f t="shared" si="82"/>
        <v>324582</v>
      </c>
      <c r="S56" s="16">
        <f t="shared" si="82"/>
        <v>318251</v>
      </c>
      <c r="T56" s="16">
        <f t="shared" si="82"/>
        <v>334280</v>
      </c>
      <c r="U56" s="16">
        <f t="shared" si="82"/>
        <v>358036</v>
      </c>
      <c r="V56" s="16">
        <f t="shared" si="82"/>
        <v>385082</v>
      </c>
      <c r="W56" s="16">
        <f t="shared" si="82"/>
        <v>381368</v>
      </c>
      <c r="X56" s="16">
        <f t="shared" si="82"/>
        <v>453103</v>
      </c>
      <c r="Y56" s="16">
        <f t="shared" si="82"/>
        <v>395012.5</v>
      </c>
      <c r="Z56" s="16">
        <f t="shared" si="82"/>
        <v>360049.5</v>
      </c>
      <c r="AA56" s="7"/>
      <c r="AB56" s="7"/>
      <c r="AC56" s="7"/>
      <c r="AD56" s="7"/>
    </row>
    <row r="57" spans="2:30" s="2" customFormat="1" ht="11.25" x14ac:dyDescent="0.2">
      <c r="C57" s="2" t="s">
        <v>38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16">
        <v>0</v>
      </c>
      <c r="R57" s="28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7"/>
      <c r="AB57" s="7"/>
      <c r="AC57" s="7"/>
      <c r="AD57" s="7"/>
    </row>
    <row r="58" spans="2:30" s="2" customFormat="1" ht="11.25" x14ac:dyDescent="0.2">
      <c r="B58" s="21">
        <v>0.25</v>
      </c>
      <c r="C58" s="2" t="s">
        <v>33</v>
      </c>
      <c r="D58" s="7">
        <f t="shared" ref="D58:H58" si="83">(D$30+D$31)*25%</f>
        <v>67725.56008935062</v>
      </c>
      <c r="E58" s="7">
        <f t="shared" si="83"/>
        <v>1081201.9185695418</v>
      </c>
      <c r="F58" s="7">
        <f t="shared" si="83"/>
        <v>1397306.0021403518</v>
      </c>
      <c r="G58" s="7">
        <f t="shared" si="83"/>
        <v>1559521.9524048059</v>
      </c>
      <c r="H58" s="7">
        <f t="shared" si="83"/>
        <v>1553341.7355166257</v>
      </c>
      <c r="I58" s="7">
        <f>(I$30+I$31)*25%</f>
        <v>2138585</v>
      </c>
      <c r="J58" s="7">
        <f t="shared" ref="J58:Z58" si="84">(J$30+J$31)*25%</f>
        <v>2029965</v>
      </c>
      <c r="K58" s="7">
        <f t="shared" si="84"/>
        <v>2100505</v>
      </c>
      <c r="L58" s="7">
        <f t="shared" si="84"/>
        <v>1996772.5</v>
      </c>
      <c r="M58" s="7">
        <f t="shared" si="84"/>
        <v>1596835</v>
      </c>
      <c r="N58" s="7">
        <f t="shared" si="84"/>
        <v>1554615</v>
      </c>
      <c r="O58" s="7">
        <f t="shared" si="84"/>
        <v>1446220</v>
      </c>
      <c r="P58" s="7">
        <f t="shared" si="84"/>
        <v>1692095</v>
      </c>
      <c r="Q58" s="16">
        <f t="shared" si="84"/>
        <v>1599965</v>
      </c>
      <c r="R58" s="28">
        <f t="shared" si="84"/>
        <v>1622910</v>
      </c>
      <c r="S58" s="16">
        <f t="shared" si="84"/>
        <v>1591255</v>
      </c>
      <c r="T58" s="16">
        <f t="shared" si="84"/>
        <v>1671400</v>
      </c>
      <c r="U58" s="16">
        <f t="shared" si="84"/>
        <v>1790180</v>
      </c>
      <c r="V58" s="16">
        <f t="shared" si="84"/>
        <v>1925410</v>
      </c>
      <c r="W58" s="16">
        <f t="shared" si="84"/>
        <v>1906840</v>
      </c>
      <c r="X58" s="16">
        <f t="shared" si="84"/>
        <v>2265515</v>
      </c>
      <c r="Y58" s="16">
        <f t="shared" si="84"/>
        <v>1975062.5</v>
      </c>
      <c r="Z58" s="16">
        <f t="shared" si="84"/>
        <v>1800247.5</v>
      </c>
      <c r="AA58" s="7"/>
      <c r="AB58" s="7"/>
      <c r="AC58" s="7"/>
      <c r="AD58" s="7"/>
    </row>
    <row r="59" spans="2:30" s="2" customFormat="1" ht="11.25" x14ac:dyDescent="0.2">
      <c r="B59" s="6"/>
      <c r="C59" s="6" t="s">
        <v>41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23">
        <v>0</v>
      </c>
      <c r="R59" s="29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7"/>
      <c r="AB59" s="7"/>
      <c r="AC59" s="7"/>
      <c r="AD59" s="7"/>
    </row>
    <row r="60" spans="2:30" s="2" customFormat="1" ht="11.25" x14ac:dyDescent="0.2">
      <c r="D60" s="7">
        <f t="shared" ref="D60:H60" si="85">SUM(D51:D59)</f>
        <v>270902.24035740248</v>
      </c>
      <c r="E60" s="7">
        <f t="shared" si="85"/>
        <v>4324807.6742781671</v>
      </c>
      <c r="F60" s="7">
        <f t="shared" si="85"/>
        <v>5589224.0085614072</v>
      </c>
      <c r="G60" s="7">
        <f t="shared" si="85"/>
        <v>6238087.8096192237</v>
      </c>
      <c r="H60" s="7">
        <f t="shared" si="85"/>
        <v>6213366.9420665028</v>
      </c>
      <c r="I60" s="7">
        <f>SUM(I51:I59)</f>
        <v>8554340</v>
      </c>
      <c r="J60" s="7">
        <f t="shared" ref="J60:P60" si="86">SUM(J51:J59)</f>
        <v>8119860</v>
      </c>
      <c r="K60" s="7">
        <f t="shared" si="86"/>
        <v>8402020</v>
      </c>
      <c r="L60" s="7">
        <f t="shared" si="86"/>
        <v>7987090</v>
      </c>
      <c r="M60" s="7">
        <f t="shared" si="86"/>
        <v>6387340</v>
      </c>
      <c r="N60" s="7">
        <f t="shared" si="86"/>
        <v>6218460.0000000009</v>
      </c>
      <c r="O60" s="7">
        <f t="shared" si="86"/>
        <v>5784880</v>
      </c>
      <c r="P60" s="7">
        <f t="shared" si="86"/>
        <v>6768380</v>
      </c>
      <c r="Q60" s="16">
        <f t="shared" ref="Q60" si="87">SUM(Q51:Q59)</f>
        <v>6399860.0000000009</v>
      </c>
      <c r="R60" s="28">
        <f t="shared" ref="R60" si="88">SUM(R51:R59)</f>
        <v>6491640</v>
      </c>
      <c r="S60" s="16">
        <f t="shared" ref="S60" si="89">SUM(S51:S59)</f>
        <v>6365020</v>
      </c>
      <c r="T60" s="16">
        <f t="shared" ref="T60" si="90">SUM(T51:T59)</f>
        <v>6685600</v>
      </c>
      <c r="U60" s="16">
        <f t="shared" ref="U60" si="91">SUM(U51:U59)</f>
        <v>7160720</v>
      </c>
      <c r="V60" s="16">
        <f t="shared" ref="V60" si="92">SUM(V51:V59)</f>
        <v>7701640</v>
      </c>
      <c r="W60" s="16">
        <f t="shared" ref="W60" si="93">SUM(W51:W59)</f>
        <v>7627360</v>
      </c>
      <c r="X60" s="16">
        <f t="shared" ref="X60" si="94">SUM(X51:X59)</f>
        <v>9062060</v>
      </c>
      <c r="Y60" s="16">
        <f t="shared" ref="Y60:Z60" si="95">SUM(Y51:Y59)</f>
        <v>7900250</v>
      </c>
      <c r="Z60" s="16">
        <f t="shared" si="95"/>
        <v>7200990</v>
      </c>
      <c r="AA60" s="7"/>
      <c r="AB60" s="7"/>
      <c r="AC60" s="7"/>
      <c r="AD60" s="7"/>
    </row>
    <row r="61" spans="2:30" s="2" customFormat="1" ht="11.25" x14ac:dyDescent="0.2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16"/>
      <c r="R61" s="28"/>
      <c r="S61" s="16"/>
      <c r="T61" s="13"/>
      <c r="U61" s="16"/>
      <c r="V61" s="16"/>
      <c r="W61" s="16"/>
      <c r="X61" s="16"/>
      <c r="Y61" s="16"/>
      <c r="Z61" s="16"/>
      <c r="AA61" s="7"/>
      <c r="AB61" s="7"/>
      <c r="AC61" s="7"/>
      <c r="AD61" s="7"/>
    </row>
    <row r="62" spans="2:30" s="2" customFormat="1" ht="11.25" x14ac:dyDescent="0.2">
      <c r="B62" s="6" t="s">
        <v>71</v>
      </c>
      <c r="C62" s="6" t="s">
        <v>72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23"/>
      <c r="R62" s="29"/>
      <c r="S62" s="23"/>
      <c r="T62" s="14"/>
      <c r="U62" s="23"/>
      <c r="V62" s="23"/>
      <c r="W62" s="23"/>
      <c r="X62" s="23"/>
      <c r="Y62" s="23"/>
      <c r="Z62" s="23"/>
      <c r="AA62" s="7"/>
      <c r="AB62" s="7"/>
      <c r="AC62" s="7"/>
      <c r="AD62" s="7"/>
    </row>
    <row r="63" spans="2:30" s="2" customFormat="1" ht="11.25" x14ac:dyDescent="0.2">
      <c r="C63" s="2" t="s">
        <v>32</v>
      </c>
      <c r="D63" s="7">
        <f t="shared" ref="D63:I68" si="96">D39+D51</f>
        <v>79723.664550599526</v>
      </c>
      <c r="E63" s="7">
        <f t="shared" si="96"/>
        <v>2156373.1637724694</v>
      </c>
      <c r="F63" s="7">
        <f t="shared" si="96"/>
        <v>2267992.5197707983</v>
      </c>
      <c r="G63" s="7">
        <f t="shared" si="96"/>
        <v>2242873.274698454</v>
      </c>
      <c r="H63" s="7">
        <f t="shared" si="96"/>
        <v>2031528.1848004423</v>
      </c>
      <c r="I63" s="7">
        <f t="shared" si="96"/>
        <v>2533931.8000000003</v>
      </c>
      <c r="J63" s="7">
        <f t="shared" ref="J63:P63" si="97">J39+J51</f>
        <v>2459242.2000000002</v>
      </c>
      <c r="K63" s="7">
        <f t="shared" si="97"/>
        <v>2736245.4000000004</v>
      </c>
      <c r="L63" s="7">
        <f t="shared" si="97"/>
        <v>2934094.3000000003</v>
      </c>
      <c r="M63" s="7">
        <f t="shared" si="97"/>
        <v>1852821.8</v>
      </c>
      <c r="N63" s="7">
        <f t="shared" si="97"/>
        <v>2166864.2000000002</v>
      </c>
      <c r="O63" s="7">
        <f t="shared" si="97"/>
        <v>2077657.6</v>
      </c>
      <c r="P63" s="7">
        <f t="shared" si="97"/>
        <v>2073912.6</v>
      </c>
      <c r="Q63" s="16">
        <f t="shared" ref="Q63:Y63" si="98">Q39+Q51</f>
        <v>1945502.2000000002</v>
      </c>
      <c r="R63" s="28">
        <f t="shared" si="98"/>
        <v>3290802.8</v>
      </c>
      <c r="S63" s="16">
        <f t="shared" si="98"/>
        <v>1875595.4000000001</v>
      </c>
      <c r="T63" s="16">
        <f t="shared" si="98"/>
        <v>2238592</v>
      </c>
      <c r="U63" s="16">
        <f t="shared" si="98"/>
        <v>2673874.4000000004</v>
      </c>
      <c r="V63" s="16">
        <f t="shared" si="98"/>
        <v>2545042.7999999998</v>
      </c>
      <c r="W63" s="32">
        <f t="shared" si="98"/>
        <v>2398947.2000000002</v>
      </c>
      <c r="X63" s="16">
        <f t="shared" si="98"/>
        <v>4011156.2</v>
      </c>
      <c r="Y63" s="16">
        <f t="shared" si="98"/>
        <v>3357302.5</v>
      </c>
      <c r="Z63" s="16">
        <f t="shared" ref="Z63" si="99">Z39+Z51</f>
        <v>2666047.2999999998</v>
      </c>
      <c r="AA63" s="7"/>
      <c r="AB63" s="7"/>
      <c r="AC63" s="7"/>
      <c r="AD63" s="7"/>
    </row>
    <row r="64" spans="2:30" s="2" customFormat="1" ht="11.25" x14ac:dyDescent="0.2">
      <c r="C64" s="2" t="s">
        <v>36</v>
      </c>
      <c r="D64" s="7">
        <f t="shared" si="96"/>
        <v>2923.7341393272436</v>
      </c>
      <c r="E64" s="7">
        <f t="shared" si="96"/>
        <v>46675.833417359245</v>
      </c>
      <c r="F64" s="7">
        <f t="shared" si="96"/>
        <v>60322.148036203638</v>
      </c>
      <c r="G64" s="7">
        <f t="shared" si="96"/>
        <v>67325.062609458997</v>
      </c>
      <c r="H64" s="7">
        <f t="shared" si="96"/>
        <v>67058.260665250928</v>
      </c>
      <c r="I64" s="7">
        <f t="shared" si="96"/>
        <v>92323.400000000009</v>
      </c>
      <c r="J64" s="7">
        <f t="shared" ref="J64:P64" si="100">J40+J52</f>
        <v>109138.6</v>
      </c>
      <c r="K64" s="7">
        <f t="shared" si="100"/>
        <v>116980.2</v>
      </c>
      <c r="L64" s="7">
        <f t="shared" si="100"/>
        <v>95530.900000000009</v>
      </c>
      <c r="M64" s="7">
        <f t="shared" si="100"/>
        <v>80513.399999999994</v>
      </c>
      <c r="N64" s="7">
        <f t="shared" si="100"/>
        <v>62184.6</v>
      </c>
      <c r="O64" s="7">
        <f t="shared" si="100"/>
        <v>57848.800000000003</v>
      </c>
      <c r="P64" s="7">
        <f t="shared" si="100"/>
        <v>67683.8</v>
      </c>
      <c r="Q64" s="16">
        <f t="shared" ref="Q64:Y64" si="101">Q40+Q52</f>
        <v>63998.6</v>
      </c>
      <c r="R64" s="28">
        <f t="shared" si="101"/>
        <v>64916.4</v>
      </c>
      <c r="S64" s="16">
        <f t="shared" si="101"/>
        <v>63650.200000000004</v>
      </c>
      <c r="T64" s="16">
        <f t="shared" si="101"/>
        <v>66856</v>
      </c>
      <c r="U64" s="16">
        <f t="shared" si="101"/>
        <v>71607.199999999997</v>
      </c>
      <c r="V64" s="16">
        <f t="shared" si="101"/>
        <v>77016.400000000009</v>
      </c>
      <c r="W64" s="32">
        <f t="shared" si="101"/>
        <v>76273.600000000006</v>
      </c>
      <c r="X64" s="16">
        <f t="shared" si="101"/>
        <v>90620.6</v>
      </c>
      <c r="Y64" s="16">
        <f t="shared" si="101"/>
        <v>79002.5</v>
      </c>
      <c r="Z64" s="16">
        <f t="shared" ref="Z64" si="102">Z40+Z52</f>
        <v>72009.900000000009</v>
      </c>
      <c r="AA64" s="7"/>
      <c r="AB64" s="7"/>
      <c r="AC64" s="7"/>
      <c r="AD64" s="7"/>
    </row>
    <row r="65" spans="2:30" s="2" customFormat="1" ht="11.25" x14ac:dyDescent="0.2">
      <c r="C65" s="2" t="s">
        <v>35</v>
      </c>
      <c r="D65" s="7">
        <f t="shared" si="96"/>
        <v>100262.96385803435</v>
      </c>
      <c r="E65" s="7">
        <f t="shared" si="96"/>
        <v>1600643.9628074958</v>
      </c>
      <c r="F65" s="7">
        <f t="shared" si="96"/>
        <v>2068613.991621193</v>
      </c>
      <c r="G65" s="7">
        <f t="shared" si="96"/>
        <v>2308763.3818529481</v>
      </c>
      <c r="H65" s="7">
        <f t="shared" si="96"/>
        <v>2299614.0021848152</v>
      </c>
      <c r="I65" s="7">
        <f t="shared" si="96"/>
        <v>3166025.8</v>
      </c>
      <c r="J65" s="7">
        <f t="shared" ref="J65:P65" si="103">J41+J53</f>
        <v>3008628.2</v>
      </c>
      <c r="K65" s="7">
        <f t="shared" si="103"/>
        <v>3110927.4</v>
      </c>
      <c r="L65" s="7">
        <f t="shared" si="103"/>
        <v>2955223.3</v>
      </c>
      <c r="M65" s="7">
        <f t="shared" si="103"/>
        <v>2363315.7999999998</v>
      </c>
      <c r="N65" s="7">
        <f t="shared" si="103"/>
        <v>2300830.2000000002</v>
      </c>
      <c r="O65" s="7">
        <f t="shared" si="103"/>
        <v>2140405.6</v>
      </c>
      <c r="P65" s="7">
        <f t="shared" si="103"/>
        <v>2504300.6</v>
      </c>
      <c r="Q65" s="16">
        <f t="shared" ref="Q65:Y65" si="104">Q41+Q53</f>
        <v>2367948.2000000002</v>
      </c>
      <c r="R65" s="28">
        <f t="shared" si="104"/>
        <v>2401906.7999999998</v>
      </c>
      <c r="S65" s="16">
        <f t="shared" si="104"/>
        <v>2355057.4</v>
      </c>
      <c r="T65" s="16">
        <f t="shared" si="104"/>
        <v>2473672</v>
      </c>
      <c r="U65" s="16">
        <f t="shared" si="104"/>
        <v>2649466.4</v>
      </c>
      <c r="V65" s="16">
        <f t="shared" si="104"/>
        <v>2849606.8</v>
      </c>
      <c r="W65" s="32">
        <f t="shared" si="104"/>
        <v>2822123.2</v>
      </c>
      <c r="X65" s="16">
        <f t="shared" si="104"/>
        <v>3352962.2</v>
      </c>
      <c r="Y65" s="16">
        <f t="shared" si="104"/>
        <v>2923092.5</v>
      </c>
      <c r="Z65" s="16">
        <f t="shared" ref="Z65" si="105">Z41+Z53</f>
        <v>2664366.2999999998</v>
      </c>
      <c r="AA65" s="7"/>
      <c r="AB65" s="7"/>
      <c r="AC65" s="7"/>
      <c r="AD65" s="7"/>
    </row>
    <row r="66" spans="2:30" s="2" customFormat="1" ht="11.25" x14ac:dyDescent="0.2">
      <c r="C66" s="2" t="s">
        <v>34</v>
      </c>
      <c r="D66" s="7">
        <f t="shared" si="96"/>
        <v>105427.68681907072</v>
      </c>
      <c r="E66" s="7">
        <f t="shared" si="96"/>
        <v>1683095.9700996545</v>
      </c>
      <c r="F66" s="7">
        <f t="shared" si="96"/>
        <v>2175171.9644652302</v>
      </c>
      <c r="G66" s="7">
        <f t="shared" si="96"/>
        <v>2427691.8753965832</v>
      </c>
      <c r="H66" s="7">
        <f t="shared" si="96"/>
        <v>2418071.1949666035</v>
      </c>
      <c r="I66" s="7">
        <f t="shared" si="96"/>
        <v>3329113.4</v>
      </c>
      <c r="J66" s="7">
        <f t="shared" ref="J66:P66" si="106">J42+J54</f>
        <v>1233228.6000000001</v>
      </c>
      <c r="K66" s="7">
        <f t="shared" si="106"/>
        <v>2264230.2000000002</v>
      </c>
      <c r="L66" s="7">
        <f t="shared" si="106"/>
        <v>645790.9</v>
      </c>
      <c r="M66" s="7">
        <f t="shared" si="106"/>
        <v>941293.4</v>
      </c>
      <c r="N66" s="7">
        <f t="shared" si="106"/>
        <v>731024.6</v>
      </c>
      <c r="O66" s="7">
        <f t="shared" si="106"/>
        <v>577028.80000000005</v>
      </c>
      <c r="P66" s="7">
        <f t="shared" si="106"/>
        <v>790343.8</v>
      </c>
      <c r="Q66" s="16">
        <f t="shared" ref="Q66:Y66" si="107">Q42+Q54</f>
        <v>941978.6</v>
      </c>
      <c r="R66" s="28">
        <f t="shared" si="107"/>
        <v>1577576.4</v>
      </c>
      <c r="S66" s="16">
        <f t="shared" si="107"/>
        <v>1835580.2</v>
      </c>
      <c r="T66" s="16">
        <f t="shared" si="107"/>
        <v>1444876</v>
      </c>
      <c r="U66" s="16">
        <f t="shared" si="107"/>
        <v>1845427.2</v>
      </c>
      <c r="V66" s="16">
        <f t="shared" si="107"/>
        <v>2642756.4</v>
      </c>
      <c r="W66" s="32">
        <f t="shared" si="107"/>
        <v>3707133.6</v>
      </c>
      <c r="X66" s="16">
        <f t="shared" si="107"/>
        <v>4081420.6</v>
      </c>
      <c r="Y66" s="16">
        <f t="shared" si="107"/>
        <v>3559822.5</v>
      </c>
      <c r="Z66" s="16">
        <f t="shared" ref="Z66" si="108">Z42+Z54</f>
        <v>4007259.9</v>
      </c>
      <c r="AA66" s="7"/>
      <c r="AB66" s="7"/>
      <c r="AC66" s="7"/>
      <c r="AD66" s="7"/>
    </row>
    <row r="67" spans="2:30" s="2" customFormat="1" ht="11.25" x14ac:dyDescent="0.2">
      <c r="C67" s="2" t="s">
        <v>39</v>
      </c>
      <c r="D67" s="7">
        <f t="shared" si="96"/>
        <v>10836.089614296099</v>
      </c>
      <c r="E67" s="7">
        <f t="shared" si="96"/>
        <v>172992.30697112667</v>
      </c>
      <c r="F67" s="7">
        <f t="shared" si="96"/>
        <v>223568.9603424563</v>
      </c>
      <c r="G67" s="7">
        <f t="shared" si="96"/>
        <v>249523.51238476895</v>
      </c>
      <c r="H67" s="7">
        <f t="shared" si="96"/>
        <v>248534.67768266011</v>
      </c>
      <c r="I67" s="7">
        <f t="shared" si="96"/>
        <v>342173.60000000003</v>
      </c>
      <c r="J67" s="7">
        <f t="shared" ref="J67:P67" si="109">J43+J55</f>
        <v>324794.40000000002</v>
      </c>
      <c r="K67" s="7">
        <f t="shared" si="109"/>
        <v>339880.8</v>
      </c>
      <c r="L67" s="7">
        <f t="shared" si="109"/>
        <v>319483.60000000003</v>
      </c>
      <c r="M67" s="7">
        <f t="shared" si="109"/>
        <v>255493.6</v>
      </c>
      <c r="N67" s="7">
        <f t="shared" si="109"/>
        <v>248738.4</v>
      </c>
      <c r="O67" s="7">
        <f t="shared" si="109"/>
        <v>231395.20000000001</v>
      </c>
      <c r="P67" s="7">
        <f t="shared" si="109"/>
        <v>270735.2</v>
      </c>
      <c r="Q67" s="16">
        <f t="shared" ref="Q67:Y67" si="110">Q43+Q55</f>
        <v>255994.4</v>
      </c>
      <c r="R67" s="28">
        <f t="shared" si="110"/>
        <v>259665.6</v>
      </c>
      <c r="S67" s="16">
        <f t="shared" si="110"/>
        <v>254600.80000000002</v>
      </c>
      <c r="T67" s="16">
        <f t="shared" si="110"/>
        <v>267424</v>
      </c>
      <c r="U67" s="16">
        <f t="shared" si="110"/>
        <v>286428.79999999999</v>
      </c>
      <c r="V67" s="16">
        <f t="shared" si="110"/>
        <v>308065.60000000003</v>
      </c>
      <c r="W67" s="32">
        <f t="shared" si="110"/>
        <v>305094.40000000002</v>
      </c>
      <c r="X67" s="16">
        <f t="shared" si="110"/>
        <v>362482.4</v>
      </c>
      <c r="Y67" s="16">
        <f t="shared" si="110"/>
        <v>316010</v>
      </c>
      <c r="Z67" s="16">
        <f t="shared" ref="Z67" si="111">Z43+Z55</f>
        <v>288039.60000000003</v>
      </c>
      <c r="AA67" s="7"/>
      <c r="AB67" s="7"/>
      <c r="AC67" s="7"/>
      <c r="AD67" s="7"/>
    </row>
    <row r="68" spans="2:30" s="2" customFormat="1" ht="11.25" x14ac:dyDescent="0.2">
      <c r="C68" s="2" t="s">
        <v>40</v>
      </c>
      <c r="D68" s="7">
        <f t="shared" si="96"/>
        <v>13545.112017870124</v>
      </c>
      <c r="E68" s="7">
        <f t="shared" si="96"/>
        <v>216240.38371390838</v>
      </c>
      <c r="F68" s="7">
        <f t="shared" si="96"/>
        <v>279461.20042807038</v>
      </c>
      <c r="G68" s="7">
        <f t="shared" si="96"/>
        <v>311904.39048096118</v>
      </c>
      <c r="H68" s="7">
        <f t="shared" si="96"/>
        <v>310668.34710332513</v>
      </c>
      <c r="I68" s="7">
        <f t="shared" si="96"/>
        <v>427717</v>
      </c>
      <c r="J68" s="7">
        <f t="shared" ref="J68:P68" si="112">J44+J56</f>
        <v>405993</v>
      </c>
      <c r="K68" s="7">
        <f t="shared" si="112"/>
        <v>420101</v>
      </c>
      <c r="L68" s="7">
        <f t="shared" si="112"/>
        <v>399354.5</v>
      </c>
      <c r="M68" s="7">
        <f t="shared" si="112"/>
        <v>319367</v>
      </c>
      <c r="N68" s="7">
        <f t="shared" si="112"/>
        <v>310923</v>
      </c>
      <c r="O68" s="7">
        <f t="shared" si="112"/>
        <v>289244</v>
      </c>
      <c r="P68" s="7">
        <f t="shared" si="112"/>
        <v>338419</v>
      </c>
      <c r="Q68" s="16">
        <f t="shared" ref="Q68:Y68" si="113">Q44+Q56</f>
        <v>319993</v>
      </c>
      <c r="R68" s="28">
        <f t="shared" si="113"/>
        <v>324582</v>
      </c>
      <c r="S68" s="16">
        <f t="shared" si="113"/>
        <v>318251</v>
      </c>
      <c r="T68" s="16">
        <f t="shared" si="113"/>
        <v>334280</v>
      </c>
      <c r="U68" s="16">
        <f t="shared" si="113"/>
        <v>358036</v>
      </c>
      <c r="V68" s="16">
        <f t="shared" si="113"/>
        <v>385082</v>
      </c>
      <c r="W68" s="32">
        <f t="shared" si="113"/>
        <v>381368</v>
      </c>
      <c r="X68" s="16">
        <f t="shared" si="113"/>
        <v>453103</v>
      </c>
      <c r="Y68" s="16">
        <f t="shared" si="113"/>
        <v>395012.5</v>
      </c>
      <c r="Z68" s="16">
        <f t="shared" ref="Z68" si="114">Z44+Z56</f>
        <v>360049.5</v>
      </c>
      <c r="AA68" s="7"/>
      <c r="AB68" s="7"/>
      <c r="AC68" s="7"/>
      <c r="AD68" s="7"/>
    </row>
    <row r="69" spans="2:30" s="2" customFormat="1" ht="11.25" x14ac:dyDescent="0.2">
      <c r="C69" s="2" t="s">
        <v>38</v>
      </c>
      <c r="D69" s="7">
        <f t="shared" ref="D69:H69" si="115">D45</f>
        <v>646.03531111587927</v>
      </c>
      <c r="E69" s="7">
        <f t="shared" si="115"/>
        <v>10313.604153596256</v>
      </c>
      <c r="F69" s="7">
        <f t="shared" si="115"/>
        <v>13328.926576995153</v>
      </c>
      <c r="G69" s="7">
        <f t="shared" si="115"/>
        <v>14876.307385050415</v>
      </c>
      <c r="H69" s="7">
        <f t="shared" si="115"/>
        <v>14817.354187249588</v>
      </c>
      <c r="I69" s="7">
        <f>I45</f>
        <v>20400</v>
      </c>
      <c r="J69" s="7">
        <f t="shared" ref="J69:P69" si="116">J45</f>
        <v>214980</v>
      </c>
      <c r="K69" s="7">
        <f t="shared" si="116"/>
        <v>70540</v>
      </c>
      <c r="L69" s="7">
        <f t="shared" si="116"/>
        <v>34240</v>
      </c>
      <c r="M69" s="7">
        <f t="shared" si="116"/>
        <v>175320</v>
      </c>
      <c r="N69" s="7">
        <f t="shared" si="116"/>
        <v>327080</v>
      </c>
      <c r="O69" s="7">
        <f t="shared" si="116"/>
        <v>231520</v>
      </c>
      <c r="P69" s="7">
        <f t="shared" si="116"/>
        <v>230520</v>
      </c>
      <c r="Q69" s="16">
        <f t="shared" ref="Q69:Y69" si="117">Q45</f>
        <v>314200</v>
      </c>
      <c r="R69" s="28">
        <f t="shared" si="117"/>
        <v>134520</v>
      </c>
      <c r="S69" s="16">
        <f t="shared" si="117"/>
        <v>301820</v>
      </c>
      <c r="T69" s="16">
        <f t="shared" si="117"/>
        <v>493700</v>
      </c>
      <c r="U69" s="16">
        <f t="shared" si="117"/>
        <v>431080</v>
      </c>
      <c r="V69" s="16">
        <f t="shared" si="117"/>
        <v>466040</v>
      </c>
      <c r="W69" s="32">
        <f t="shared" si="117"/>
        <v>632760</v>
      </c>
      <c r="X69" s="16">
        <f t="shared" si="117"/>
        <v>544820</v>
      </c>
      <c r="Y69" s="16">
        <f t="shared" si="117"/>
        <v>800320</v>
      </c>
      <c r="Z69" s="16">
        <f t="shared" ref="Z69" si="118">Z45</f>
        <v>596780</v>
      </c>
      <c r="AA69" s="7"/>
      <c r="AB69" s="7"/>
      <c r="AC69" s="7"/>
      <c r="AD69" s="7"/>
    </row>
    <row r="70" spans="2:30" s="2" customFormat="1" ht="11.25" x14ac:dyDescent="0.2">
      <c r="C70" s="2" t="s">
        <v>33</v>
      </c>
      <c r="D70" s="7">
        <f t="shared" ref="D70:H70" si="119">D46+D58</f>
        <v>74804.71368968609</v>
      </c>
      <c r="E70" s="7">
        <f t="shared" si="119"/>
        <v>1194216.7750643902</v>
      </c>
      <c r="F70" s="7">
        <f t="shared" si="119"/>
        <v>1543362.2887590525</v>
      </c>
      <c r="G70" s="7">
        <f t="shared" si="119"/>
        <v>1722534.195191775</v>
      </c>
      <c r="H70" s="7">
        <f t="shared" si="119"/>
        <v>1715707.9784096538</v>
      </c>
      <c r="I70" s="7">
        <f>I46+I58</f>
        <v>2362125</v>
      </c>
      <c r="J70" s="7">
        <f t="shared" ref="J70:P70" si="120">J46+J58</f>
        <v>2344585</v>
      </c>
      <c r="K70" s="7">
        <f t="shared" si="120"/>
        <v>2590485</v>
      </c>
      <c r="L70" s="7">
        <f t="shared" si="120"/>
        <v>2494992.5</v>
      </c>
      <c r="M70" s="7">
        <f t="shared" si="120"/>
        <v>1710135</v>
      </c>
      <c r="N70" s="7">
        <f t="shared" si="120"/>
        <v>1661275</v>
      </c>
      <c r="O70" s="7">
        <f t="shared" si="120"/>
        <v>1872220</v>
      </c>
      <c r="P70" s="7">
        <f t="shared" si="120"/>
        <v>1817655</v>
      </c>
      <c r="Q70" s="16">
        <f t="shared" ref="Q70:Y70" si="121">Q46+Q58</f>
        <v>1789885</v>
      </c>
      <c r="R70" s="28">
        <f t="shared" si="121"/>
        <v>1977390</v>
      </c>
      <c r="S70" s="16">
        <f t="shared" si="121"/>
        <v>2278655</v>
      </c>
      <c r="T70" s="16">
        <f t="shared" si="121"/>
        <v>2076740</v>
      </c>
      <c r="U70" s="16">
        <f t="shared" si="121"/>
        <v>2700940</v>
      </c>
      <c r="V70" s="16">
        <f t="shared" si="121"/>
        <v>2707470</v>
      </c>
      <c r="W70" s="32">
        <f t="shared" si="121"/>
        <v>3055280</v>
      </c>
      <c r="X70" s="16">
        <f t="shared" si="121"/>
        <v>3124755</v>
      </c>
      <c r="Y70" s="16">
        <f t="shared" si="121"/>
        <v>3342242.5</v>
      </c>
      <c r="Z70" s="16">
        <f t="shared" ref="Z70" si="122">Z46+Z58</f>
        <v>2999687.5</v>
      </c>
      <c r="AA70" s="7"/>
      <c r="AB70" s="7"/>
      <c r="AC70" s="7"/>
      <c r="AD70" s="7"/>
    </row>
    <row r="71" spans="2:30" s="2" customFormat="1" ht="11.25" x14ac:dyDescent="0.2">
      <c r="B71" s="6"/>
      <c r="C71" s="6" t="s">
        <v>41</v>
      </c>
      <c r="D71" s="9">
        <f t="shared" ref="D71:H71" si="123">D47</f>
        <v>0</v>
      </c>
      <c r="E71" s="9">
        <f t="shared" si="123"/>
        <v>0</v>
      </c>
      <c r="F71" s="9">
        <f t="shared" si="123"/>
        <v>0</v>
      </c>
      <c r="G71" s="9">
        <f t="shared" si="123"/>
        <v>0</v>
      </c>
      <c r="H71" s="9">
        <f t="shared" si="123"/>
        <v>0</v>
      </c>
      <c r="I71" s="9">
        <f>I47</f>
        <v>0</v>
      </c>
      <c r="J71" s="9">
        <f t="shared" ref="J71:P71" si="124">J47</f>
        <v>915260</v>
      </c>
      <c r="K71" s="9">
        <f t="shared" si="124"/>
        <v>1249000</v>
      </c>
      <c r="L71" s="9">
        <f t="shared" si="124"/>
        <v>1387680</v>
      </c>
      <c r="M71" s="9">
        <f t="shared" si="124"/>
        <v>2713300</v>
      </c>
      <c r="N71" s="9">
        <f t="shared" si="124"/>
        <v>1347600</v>
      </c>
      <c r="O71" s="9">
        <f t="shared" si="124"/>
        <v>891640</v>
      </c>
      <c r="P71" s="9">
        <f t="shared" si="124"/>
        <v>1605080</v>
      </c>
      <c r="Q71" s="23">
        <f t="shared" ref="Q71:Y71" si="125">Q47</f>
        <v>1900500</v>
      </c>
      <c r="R71" s="29">
        <f t="shared" si="125"/>
        <v>1851220</v>
      </c>
      <c r="S71" s="23">
        <f t="shared" si="125"/>
        <v>2178860</v>
      </c>
      <c r="T71" s="23">
        <f t="shared" si="125"/>
        <v>1829020</v>
      </c>
      <c r="U71" s="23">
        <f t="shared" si="125"/>
        <v>1568960</v>
      </c>
      <c r="V71" s="23">
        <f t="shared" si="125"/>
        <v>2187600</v>
      </c>
      <c r="W71" s="33">
        <f t="shared" si="125"/>
        <v>2032920</v>
      </c>
      <c r="X71" s="23">
        <f t="shared" si="125"/>
        <v>1527180</v>
      </c>
      <c r="Y71" s="23">
        <f t="shared" si="125"/>
        <v>1320860</v>
      </c>
      <c r="Z71" s="23">
        <f t="shared" ref="Z71" si="126">Z47</f>
        <v>1306900</v>
      </c>
      <c r="AA71" s="7"/>
      <c r="AB71" s="7"/>
      <c r="AC71" s="7"/>
      <c r="AD71" s="7"/>
    </row>
    <row r="72" spans="2:30" s="10" customFormat="1" ht="11.25" x14ac:dyDescent="0.2">
      <c r="D72" s="11">
        <f t="shared" ref="D72:H72" si="127">SUM(D63:D71)</f>
        <v>388170.00000000006</v>
      </c>
      <c r="E72" s="11">
        <f t="shared" si="127"/>
        <v>7080551.9999999991</v>
      </c>
      <c r="F72" s="11">
        <f t="shared" si="127"/>
        <v>8631822</v>
      </c>
      <c r="G72" s="11">
        <f t="shared" si="127"/>
        <v>9345492</v>
      </c>
      <c r="H72" s="11">
        <f t="shared" si="127"/>
        <v>9106000</v>
      </c>
      <c r="I72" s="11">
        <f>SUM(I63:I71)</f>
        <v>12273810</v>
      </c>
      <c r="J72" s="11">
        <f t="shared" ref="J72:P72" si="128">SUM(J63:J71)</f>
        <v>11015850</v>
      </c>
      <c r="K72" s="11">
        <f t="shared" si="128"/>
        <v>12898390</v>
      </c>
      <c r="L72" s="11">
        <f t="shared" si="128"/>
        <v>11266390</v>
      </c>
      <c r="M72" s="11">
        <f t="shared" si="128"/>
        <v>10411560</v>
      </c>
      <c r="N72" s="11">
        <f t="shared" si="128"/>
        <v>9156520</v>
      </c>
      <c r="O72" s="11">
        <f t="shared" si="128"/>
        <v>8368960</v>
      </c>
      <c r="P72" s="11">
        <f t="shared" si="128"/>
        <v>9698650</v>
      </c>
      <c r="Q72" s="19">
        <f t="shared" ref="Q72" si="129">SUM(Q63:Q71)</f>
        <v>9900000</v>
      </c>
      <c r="R72" s="30">
        <f t="shared" ref="R72" si="130">SUM(R63:R71)</f>
        <v>11882580</v>
      </c>
      <c r="S72" s="19">
        <f t="shared" ref="S72" si="131">SUM(S63:S71)</f>
        <v>11462070</v>
      </c>
      <c r="T72" s="19">
        <f t="shared" ref="T72" si="132">SUM(T63:T71)</f>
        <v>11225160</v>
      </c>
      <c r="U72" s="19">
        <f t="shared" ref="U72" si="133">SUM(U63:U71)</f>
        <v>12585820</v>
      </c>
      <c r="V72" s="19">
        <f t="shared" ref="V72" si="134">SUM(V63:V71)</f>
        <v>14168680</v>
      </c>
      <c r="W72" s="34">
        <f t="shared" ref="W72" si="135">SUM(W63:W71)</f>
        <v>15411900</v>
      </c>
      <c r="X72" s="19">
        <f t="shared" ref="X72" si="136">SUM(X63:X71)</f>
        <v>17548500</v>
      </c>
      <c r="Y72" s="19">
        <f t="shared" ref="Y72:Z72" si="137">SUM(Y63:Y71)</f>
        <v>16093665</v>
      </c>
      <c r="Z72" s="19">
        <f t="shared" si="137"/>
        <v>14961140</v>
      </c>
    </row>
    <row r="73" spans="2:30" s="2" customFormat="1" ht="11.25" x14ac:dyDescent="0.2">
      <c r="V73" s="15"/>
      <c r="X73" s="15"/>
    </row>
    <row r="74" spans="2:30" s="2" customFormat="1" ht="11.25" x14ac:dyDescent="0.2">
      <c r="V74" s="15"/>
    </row>
    <row r="75" spans="2:30" s="2" customFormat="1" ht="11.25" x14ac:dyDescent="0.2">
      <c r="V75" s="15"/>
    </row>
  </sheetData>
  <pageMargins left="0.25" right="0.25" top="0.75" bottom="0.75" header="0.3" footer="0.3"/>
  <pageSetup paperSize="9" scale="59" orientation="landscape" r:id="rId1"/>
  <ignoredErrors>
    <ignoredError sqref="W32 Y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Stefán Gíslason</dc:creator>
  <cp:lastModifiedBy>Stefán</cp:lastModifiedBy>
  <cp:lastPrinted>2015-02-16T12:56:42Z</cp:lastPrinted>
  <dcterms:created xsi:type="dcterms:W3CDTF">2012-10-24T15:34:57Z</dcterms:created>
  <dcterms:modified xsi:type="dcterms:W3CDTF">2022-01-25T17:55:18Z</dcterms:modified>
</cp:coreProperties>
</file>